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491" windowWidth="15390" windowHeight="8580" tabRatio="819" firstSheet="25" activeTab="31"/>
  </bookViews>
  <sheets>
    <sheet name="Комсомольский 1" sheetId="1" r:id="rId1"/>
    <sheet name="Комсомольский 2" sheetId="2" r:id="rId2"/>
    <sheet name="Комсомольский 4" sheetId="3" r:id="rId3"/>
    <sheet name="Комсомольский 6" sheetId="4" r:id="rId4"/>
    <sheet name="Комсомольский 9" sheetId="5" r:id="rId5"/>
    <sheet name="Комсомольский 12" sheetId="6" r:id="rId6"/>
    <sheet name="Комсомольский 18" sheetId="7" r:id="rId7"/>
    <sheet name="Комсомольский 20" sheetId="8" r:id="rId8"/>
    <sheet name="Комсомольский 22" sheetId="9" r:id="rId9"/>
    <sheet name="Комсомольский 24" sheetId="10" r:id="rId10"/>
    <sheet name="Комсомольский 26" sheetId="11" r:id="rId11"/>
    <sheet name="Комсомольский 28" sheetId="12" r:id="rId12"/>
    <sheet name="Комсомольский 30" sheetId="13" r:id="rId13"/>
    <sheet name="Комсомольский 32" sheetId="14" r:id="rId14"/>
    <sheet name="Комсомольский 34" sheetId="15" r:id="rId15"/>
    <sheet name="Комсомольский 36" sheetId="16" r:id="rId16"/>
    <sheet name="Мира 2" sheetId="17" r:id="rId17"/>
    <sheet name="Мира 4" sheetId="18" r:id="rId18"/>
    <sheet name="Мира 6" sheetId="19" r:id="rId19"/>
    <sheet name="Мира 8" sheetId="20" r:id="rId20"/>
    <sheet name="Мира 10" sheetId="21" r:id="rId21"/>
    <sheet name="Мира 12" sheetId="22" r:id="rId22"/>
    <sheet name="Мира 13" sheetId="23" r:id="rId23"/>
    <sheet name="Мира 14" sheetId="24" r:id="rId24"/>
    <sheet name="Мира 15" sheetId="25" r:id="rId25"/>
    <sheet name="Мира 18" sheetId="26" r:id="rId26"/>
    <sheet name="Мира 22" sheetId="27" r:id="rId27"/>
    <sheet name="Мира 24" sheetId="28" r:id="rId28"/>
    <sheet name="Мира 26" sheetId="29" r:id="rId29"/>
    <sheet name="Мира 28" sheetId="30" r:id="rId30"/>
    <sheet name="Мира 30" sheetId="31" r:id="rId31"/>
    <sheet name="Мира 32" sheetId="32" r:id="rId32"/>
    <sheet name="Мира 34" sheetId="33" r:id="rId33"/>
    <sheet name="Мира 36" sheetId="34" r:id="rId34"/>
    <sheet name="Лесная 12" sheetId="35" r:id="rId35"/>
    <sheet name="Лесная 14" sheetId="36" r:id="rId36"/>
    <sheet name="Амурская 12" sheetId="37" r:id="rId37"/>
    <sheet name="Амурская 14" sheetId="38" r:id="rId38"/>
    <sheet name="Амурская 16" sheetId="39" r:id="rId39"/>
  </sheets>
  <definedNames/>
  <calcPr fullCalcOnLoad="1"/>
</workbook>
</file>

<file path=xl/comments17.xml><?xml version="1.0" encoding="utf-8"?>
<comments xmlns="http://schemas.openxmlformats.org/spreadsheetml/2006/main">
  <authors>
    <author>USER</author>
  </authors>
  <commentList>
    <comment ref="B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B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№</t>
        </r>
      </text>
    </comment>
  </commentList>
</comments>
</file>

<file path=xl/sharedStrings.xml><?xml version="1.0" encoding="utf-8"?>
<sst xmlns="http://schemas.openxmlformats.org/spreadsheetml/2006/main" count="10168" uniqueCount="2658">
  <si>
    <t>Электротехнические работы - кв. 10,113</t>
  </si>
  <si>
    <t>№83/04</t>
  </si>
  <si>
    <t>Ремонт кровли ООО "Спектр"</t>
  </si>
  <si>
    <t>Прочистка вентиляционных каналов кв.2,41,45,5</t>
  </si>
  <si>
    <t>Прочистка вентиляционных каналов кв.3,72,22,6,44</t>
  </si>
  <si>
    <t>Прочистка вентиляционных каналов кв.29</t>
  </si>
  <si>
    <t>Прочистка вентиляционных каналов кв.44,83</t>
  </si>
  <si>
    <t>Прочистка вентиляционных каналов кв.21,3</t>
  </si>
  <si>
    <t>№43/10</t>
  </si>
  <si>
    <t>Разборка и сборка элев.узла с заменой сопла</t>
  </si>
  <si>
    <t>№47/10</t>
  </si>
  <si>
    <t>№48/10</t>
  </si>
  <si>
    <t>№51/09</t>
  </si>
  <si>
    <t>Разборка прокладка труб канализации кв.90</t>
  </si>
  <si>
    <t>Разборка прокладка труб канализации с раструбом и муфта соединительная - подвал</t>
  </si>
  <si>
    <t>Зачеканка раструбов канализационных труб - 1 элев. Ревизия к трубам канализационным - 2 элев. Разборка прокладка труб канализационных с раструбом - 2 блок</t>
  </si>
  <si>
    <t xml:space="preserve">Разборка прокладка труб канализации с раструбом и муфтой соединительной </t>
  </si>
  <si>
    <t>Очистка канализационной сети кв.8 Разборка прокладка труб канализации с раструбом и муфтой соединительной - 7п.</t>
  </si>
  <si>
    <t>Разборка прокладка труб канализации с раструбом  - подвал</t>
  </si>
  <si>
    <t>№54/10</t>
  </si>
  <si>
    <t>Уборка вывоз мусора</t>
  </si>
  <si>
    <t>№55/09</t>
  </si>
  <si>
    <t>Прокладка труб отопления отводов, замена вентилей Д 15мм 2 шт.</t>
  </si>
  <si>
    <t>Смена труб, вентилей, сгонов - кв.4 Смена задвижек Д50мм, кран шаровый Д 65/50 мм - 1 блок. Разборка сборка элев.узла - 2 элеват. Смена трубопроводов, установка вентилей Д 15 мм, сгонов Д 15 мм - кв. 129</t>
  </si>
  <si>
    <t>Ревизия задвижек Д 100 мм, вентилей Д 20 мм - элеватор</t>
  </si>
  <si>
    <t>Установка заглушек Д 15 мм 2 шт. - кв.42</t>
  </si>
  <si>
    <t>Смена задвижки Д 100 мм - элеватор. Смена трубопроводов - кв.4,12. Ревизия вентилей Д 15 мм - кв.41,45</t>
  </si>
  <si>
    <t>Заделка свищей, трещин - элеватор</t>
  </si>
  <si>
    <t>Смена задвижек Д 50 мм 3 шт., кран шаровый Д 65/50 мм - 3 шт.Ревизия задвижек 2 шт. - 1,2 элеватор</t>
  </si>
  <si>
    <t>Смена вентилей Д 15мм 2 шт. - кв.35</t>
  </si>
  <si>
    <t>Смена труб Д 25 мм - 4 п.</t>
  </si>
  <si>
    <t>Разборка сборка элев.узла</t>
  </si>
  <si>
    <t>Смена труб Д 25 мм - 6,10</t>
  </si>
  <si>
    <t>Разборка труб Д 15 мм - кв.20</t>
  </si>
  <si>
    <t>Смена сгонов, вентилей Д 40 мм</t>
  </si>
  <si>
    <t>№56/10</t>
  </si>
  <si>
    <t>Очистка дренажа от грязи - 5п. Установка заглушек Д 100 мм - 9 п.</t>
  </si>
  <si>
    <t>Очистка канализационной сети - кв.38. Установка ревизии муфты Д 100 мм - 2 блок</t>
  </si>
  <si>
    <t>Разборка прокладка труб канализационных, муфта соединительная - кв.12</t>
  </si>
  <si>
    <t>Очистка канализационной сети - кв.50 (дважды)</t>
  </si>
  <si>
    <t>Очистка канализационной сети - 2 п.</t>
  </si>
  <si>
    <t>Разборка прокладка труб канализационных - кв. 47</t>
  </si>
  <si>
    <t xml:space="preserve">Очистка канализационной сети - 4 блок </t>
  </si>
  <si>
    <t>Смена пробки радиаторной 1 шт. кв. 51</t>
  </si>
  <si>
    <t>Ревизия вентилей кв.100, смена трубопровода</t>
  </si>
  <si>
    <t>№36/07</t>
  </si>
  <si>
    <t xml:space="preserve">Замеры </t>
  </si>
  <si>
    <t>Установка заглушек кв.28</t>
  </si>
  <si>
    <t>Заделка свищей кв. 98, прокладка трубопровода, установка вентилей кв.17</t>
  </si>
  <si>
    <t>Смена трубопровода, ревизия вентиля - подвал</t>
  </si>
  <si>
    <t>Установка заглушки кв.31</t>
  </si>
  <si>
    <t>№35/07</t>
  </si>
  <si>
    <t xml:space="preserve">Электротехнические работы </t>
  </si>
  <si>
    <t>Ремонт помещения эл.узла - 1 п.</t>
  </si>
  <si>
    <t>№08/12</t>
  </si>
  <si>
    <t>Установка металлических дверей - 1,4 п.</t>
  </si>
  <si>
    <t>№20/12</t>
  </si>
  <si>
    <t>Прочистка канализационной сети - 3 бл.</t>
  </si>
  <si>
    <t xml:space="preserve">Очистка канализ.сети </t>
  </si>
  <si>
    <t>Очистка канал.сети</t>
  </si>
  <si>
    <t xml:space="preserve">Очистка канал.сети </t>
  </si>
  <si>
    <t>Ремонт кровли 3 блок ООО "Спектр"</t>
  </si>
  <si>
    <t>Времен. Заделка свищей кв.98</t>
  </si>
  <si>
    <t>Смена сгонов, вентилей 1 п-д</t>
  </si>
  <si>
    <t>№01/02</t>
  </si>
  <si>
    <t>Замена дверных блоков 3 п-д</t>
  </si>
  <si>
    <t>Прочистка засоров ХВС, ГВС кв.102</t>
  </si>
  <si>
    <t>Смена трубопров.устан.вентилей вварив. Резьбы 3</t>
  </si>
  <si>
    <t>Смена труб.отводов сгонов, вентили. Резьбы</t>
  </si>
  <si>
    <t>Замеры кв.48</t>
  </si>
  <si>
    <t>Смена сгонов, пробок радиаторов.кв.100, "Гимс"</t>
  </si>
  <si>
    <t>Очистка 3 под-д</t>
  </si>
  <si>
    <t>Смена патронов кв.60</t>
  </si>
  <si>
    <t>Предохранители кв.44,48</t>
  </si>
  <si>
    <t>Обшивка окна оргалитом 3 п-д</t>
  </si>
  <si>
    <t>№46/10</t>
  </si>
  <si>
    <t>Ремонт шиферной кровли 46 м кв.</t>
  </si>
  <si>
    <t>№57/10</t>
  </si>
  <si>
    <t>Замена вентиля Д20 мм -4 шт., Д25 мм-9шт. Д 15 мм-6 шт. Д 32 мм - 1 шт. смена сгонов - 4 блок, заделка свищей кв.19</t>
  </si>
  <si>
    <t>Смена трубопровода Д 20 мм 2,45 п.м. - кв. 108</t>
  </si>
  <si>
    <t>Установка вентиля Д 15 мм 1 шт. - кв.56, установка крана маевского - кв.73,75, установка вентиля Д 15 мм 2 шт. - кв. 34</t>
  </si>
  <si>
    <t>Прокладка трубопровода Д 15 мм 0,6 п.м. - кв. 107,108</t>
  </si>
  <si>
    <t>Замена трубопровода Д 32 мм 1,9 п.м. - кв.113</t>
  </si>
  <si>
    <t>Замена трубопровода Д 25 мм 2,5 п.м. установка вентиля Д 15 мм 1 шт. - 1 п.</t>
  </si>
  <si>
    <t>Установка вентиля Д 20 мм 2 шт. - 3 п., ревизия вентиля - кв. 109, очистка канализации - подвал</t>
  </si>
  <si>
    <t>Установка заглушек - подвал</t>
  </si>
  <si>
    <t>Установка вентиля Д 15 мм 1 шт. - кв. 20</t>
  </si>
  <si>
    <t>Замена трубопровода Д 89 мм 4,9 п.м. Д 76 мм 4,8 м.п., смена вентилей Д 20 мм 2 шт., Д 15 мм 1 шт. смена сгонов - подвал</t>
  </si>
  <si>
    <t>Замеры. Установка заглушек Д 15 мм 1 шт. - кв. 51</t>
  </si>
  <si>
    <t>Смена трубопровода Д 32 мм 1,9 м.п. кв. 49</t>
  </si>
  <si>
    <t>№59/10</t>
  </si>
  <si>
    <t>№51/10</t>
  </si>
  <si>
    <t>Замена ввода отопления</t>
  </si>
  <si>
    <t>Замена ввода ГВС Д 100 мм 26,5 м.п.</t>
  </si>
  <si>
    <t>Замена транзита теплотрассы - 1 блок</t>
  </si>
  <si>
    <t xml:space="preserve">Замена ввода Д 50 мм 17,81 м.п. </t>
  </si>
  <si>
    <t>№57/11</t>
  </si>
  <si>
    <t>Очистка канализац.сети - 6 п.</t>
  </si>
  <si>
    <t>Очистка канализ.сети - банк, подвал</t>
  </si>
  <si>
    <t>Замена трубопровода канализации Д 100 мм 3,5 м.п. - 2 бл.</t>
  </si>
  <si>
    <t>Водоотлив из подвала эл.насосом - 3 бл.</t>
  </si>
  <si>
    <t>Замена трубопровода канализации Д 100 мм 1 м.п. - кв.51</t>
  </si>
  <si>
    <t>Очистка канализационной сети кв.4</t>
  </si>
  <si>
    <t>Очистка канализационной сети - 5 п. 3 эл.</t>
  </si>
  <si>
    <t>Замена трубопровода канализации Д 100 мм 3,5 м.п. - 2 п.</t>
  </si>
  <si>
    <t>Замена трубопровода канализации Д 100 мм 1 м.п. - кв.33</t>
  </si>
  <si>
    <t>№55/11</t>
  </si>
  <si>
    <t>Изготовление и установка рам - 4 п.</t>
  </si>
  <si>
    <t>Изготовление и установка рам - 2 п.</t>
  </si>
  <si>
    <t>№35/11</t>
  </si>
  <si>
    <t>Замена трубопровода канализации Д 100 мм 16,54 м.п.</t>
  </si>
  <si>
    <t>Замена трубопровода канализации Д 100 мм 6 м.п.</t>
  </si>
  <si>
    <t>Смена тр.пр.,резьбы,сгоны  Кв.13</t>
  </si>
  <si>
    <t>Смена тр.пр-2 бл.,разб.,сборка элеваторного узла 1,2,3 эл-р</t>
  </si>
  <si>
    <t>Смена тр.пр.,вентили.резьбы.задвижки,сгоны -эл-р , 4 п-д</t>
  </si>
  <si>
    <t>Разборка и сборка элеват.узла с заменой сопла 1,2 блок</t>
  </si>
  <si>
    <t>Смена арматуры(задвижки)  4 п-д</t>
  </si>
  <si>
    <t>Разборка и сборка элеват.узла с заменой сопла 1,2 эл-р</t>
  </si>
  <si>
    <t>Разборка и сборка элеват.узла с заменой сопла 2 эл-р</t>
  </si>
  <si>
    <t>Ревизия вентилей  Кв.48,52</t>
  </si>
  <si>
    <t>№09/09</t>
  </si>
  <si>
    <t>Замена оконных блоков,остекление 3 п-д</t>
  </si>
  <si>
    <t>Замена оконных блоков,остекление   5 п-д</t>
  </si>
  <si>
    <t>№10/09</t>
  </si>
  <si>
    <t>Замена дверей  3 п-д</t>
  </si>
  <si>
    <t>Замена дверей  2 п-д</t>
  </si>
  <si>
    <t>№12/09</t>
  </si>
  <si>
    <t>Восстановление отмостки  1 п-д</t>
  </si>
  <si>
    <t>Укрепление козырька  3 п-д</t>
  </si>
  <si>
    <t>№20/09</t>
  </si>
  <si>
    <t>№18/09</t>
  </si>
  <si>
    <t>№71/09</t>
  </si>
  <si>
    <t>Прочистка вент.каналов  Кв.27,54,58</t>
  </si>
  <si>
    <t>Прочистка вент.каналов  Кв.39</t>
  </si>
  <si>
    <t>Прочистка вент.каналов  Кв.60</t>
  </si>
  <si>
    <t>Прочистка вент.каналов  Кв.12,48,34,53,78</t>
  </si>
  <si>
    <t>Ремонт помещений элеваторного узла  3блок</t>
  </si>
  <si>
    <t>Ремонт помещений элеваторного узла  4 п-д</t>
  </si>
  <si>
    <t>№22/09</t>
  </si>
  <si>
    <t xml:space="preserve">Прочистка вент.каналов </t>
  </si>
  <si>
    <t>Прочистка вент.каналов  кв.29,16,41</t>
  </si>
  <si>
    <t>Прочистка вент.каналов  кв.22</t>
  </si>
  <si>
    <t>№30/03</t>
  </si>
  <si>
    <t>№34/12</t>
  </si>
  <si>
    <t>Февраль</t>
  </si>
  <si>
    <t>Май</t>
  </si>
  <si>
    <t>Апрель</t>
  </si>
  <si>
    <t>Июнь</t>
  </si>
  <si>
    <t>Июль</t>
  </si>
  <si>
    <t>Август</t>
  </si>
  <si>
    <t>Январь</t>
  </si>
  <si>
    <t>Март</t>
  </si>
  <si>
    <t>Сентябрь</t>
  </si>
  <si>
    <t>ул. Амурская, 12, 3 блок водоотлив из подвала</t>
  </si>
  <si>
    <t xml:space="preserve">пр. Мира, 36-2 хэлеватор </t>
  </si>
  <si>
    <t>пр. Мира, 14-3 п. очистка канализационной сети, смена труб, отводов, переход</t>
  </si>
  <si>
    <t>ул. Лесная, 14, 4 п. прочистка канализации</t>
  </si>
  <si>
    <t xml:space="preserve">Прочистка канализационной сети ул. Амурская, 14-1 </t>
  </si>
  <si>
    <t>№ 33/04</t>
  </si>
  <si>
    <t xml:space="preserve">Очистка канализационной сети пр. Мира, 12 </t>
  </si>
  <si>
    <t>пр. Мира, 14, кв. 28,32 смена канализационных труб</t>
  </si>
  <si>
    <t>Смена канализационных труб, отводов, муфты пр. Мира, 8, п.од. 2</t>
  </si>
  <si>
    <t>№71/05</t>
  </si>
  <si>
    <t>Замена водовода  6,7 п-д</t>
  </si>
  <si>
    <t>№68/05</t>
  </si>
  <si>
    <t>Замена водовода</t>
  </si>
  <si>
    <t>№04/05</t>
  </si>
  <si>
    <t>шифер - 4,6 п-д</t>
  </si>
  <si>
    <t>№86/05</t>
  </si>
  <si>
    <t>Очистка  Кв.64</t>
  </si>
  <si>
    <t>Замена тр.провода</t>
  </si>
  <si>
    <t>№77/05</t>
  </si>
  <si>
    <t>Очистка,разборка прокладка тр.пр.-подвал, Кв.77</t>
  </si>
  <si>
    <t>Сан.тех.работы: очистка канализационной сети  (9м) и элеватор (10м)</t>
  </si>
  <si>
    <t>Забивка двери кв.1</t>
  </si>
  <si>
    <t>Ремонт, укрепление дверной коробки,пружины 6п.</t>
  </si>
  <si>
    <t>№65/03</t>
  </si>
  <si>
    <t>Задклка отверстий,петли,наличники 1п-д</t>
  </si>
  <si>
    <t>Заделка отверстий в ж/б перекр. 4 под-д</t>
  </si>
  <si>
    <t>Акт 2/1</t>
  </si>
  <si>
    <t>№34/10</t>
  </si>
  <si>
    <t>Прочистка вентиляционных каналов кв.13</t>
  </si>
  <si>
    <t>Прочистка вентиляционных каналов кв.35,71,4,16,24</t>
  </si>
  <si>
    <t>Прочистка вентиляционных каналов кв.31</t>
  </si>
  <si>
    <t>Прочистка вентиляционных каналов кв.126,143</t>
  </si>
  <si>
    <t>№68/03</t>
  </si>
  <si>
    <t>Замена водовода 1-3 под-ды</t>
  </si>
  <si>
    <t>№46/03</t>
  </si>
  <si>
    <t>Ремонт водовода</t>
  </si>
  <si>
    <t>справочно: 2008 год ремонт кровли</t>
  </si>
  <si>
    <t>ооо"Стройсервис"</t>
  </si>
  <si>
    <t>622503,97?</t>
  </si>
  <si>
    <t>Обеспечение санит.состояния жилых зданий и придомовой территории</t>
  </si>
  <si>
    <t>Строительные работы</t>
  </si>
  <si>
    <t>Плотницкие работы</t>
  </si>
  <si>
    <t>№ Акта</t>
  </si>
  <si>
    <t>Аварийно-диспетчерская служба</t>
  </si>
  <si>
    <t>Уборка чердаков, уборка подвалов</t>
  </si>
  <si>
    <t>Сумма, руб.</t>
  </si>
  <si>
    <t>Санитарное обслуживание домов</t>
  </si>
  <si>
    <t>Прочие</t>
  </si>
  <si>
    <t>79/04</t>
  </si>
  <si>
    <t xml:space="preserve">Очистка дворовой территории от снега пр. Мира, 10 </t>
  </si>
  <si>
    <t xml:space="preserve">Очистка дворовой территории от снега пр. Мира, 12 </t>
  </si>
  <si>
    <t>Очистка дворовой территории от снега пр. Мира, 30</t>
  </si>
  <si>
    <t>12/04</t>
  </si>
  <si>
    <t>Посыпка песком пр. Комсомольский, 26</t>
  </si>
  <si>
    <t>Посыпка песком пр. Мира, 24</t>
  </si>
  <si>
    <t>Посыпка песком пр. Мира, 32</t>
  </si>
  <si>
    <t>30/04</t>
  </si>
  <si>
    <t>пр. Мира, 24-1 блок разборка сараек.</t>
  </si>
  <si>
    <t>ул. Лесная, 12-1 обивка дверей сталью</t>
  </si>
  <si>
    <t>72/04</t>
  </si>
  <si>
    <t>Сброс воды, временная заделка свещей ул. Амурская, 16, кв. 20</t>
  </si>
  <si>
    <t>№ 72/04</t>
  </si>
  <si>
    <t>Сброс воды, ревизия вентеля ф 15 ул. Амурская, 14, кв. 4</t>
  </si>
  <si>
    <t>Сброс воды, смена вентелей ф 15 мм (кв-ка) ул. Лесная, 12, кв. 10</t>
  </si>
  <si>
    <t>Вывоз и захоронение ТБО</t>
  </si>
  <si>
    <t>Установка петель 2 шт., забивка слухового окна - 1 п.</t>
  </si>
  <si>
    <t>№63/12</t>
  </si>
  <si>
    <t>Ремонт помещений элев.узлов</t>
  </si>
  <si>
    <t>Ремонт помещений элеваторного узла - 5 п.</t>
  </si>
  <si>
    <t>№65/12</t>
  </si>
  <si>
    <t>Заделка отверстий в ж/б перекрытиях 2 п-д</t>
  </si>
  <si>
    <t>№21/03</t>
  </si>
  <si>
    <t>№2/02</t>
  </si>
  <si>
    <t>Внутридомовое газовое обслуживание</t>
  </si>
  <si>
    <t>№55/02</t>
  </si>
  <si>
    <t>Устройство ниши в стене, пробивка стены кв. 46,59.забивка двери</t>
  </si>
  <si>
    <t>№79/03</t>
  </si>
  <si>
    <t>Установка мет.двери 1-2 блоки</t>
  </si>
  <si>
    <t>№06/01</t>
  </si>
  <si>
    <t>Установка заглушек кв.66</t>
  </si>
  <si>
    <t>№53/03</t>
  </si>
  <si>
    <t>Установка вентилей кв.26</t>
  </si>
  <si>
    <t>Ревизия вентилей 2 блок</t>
  </si>
  <si>
    <t>№64/03</t>
  </si>
  <si>
    <t>Сброс стояков, смена резьбы кв.26</t>
  </si>
  <si>
    <t>№27/01</t>
  </si>
  <si>
    <t>Смена трубопровода, вентилей кв.1,37</t>
  </si>
  <si>
    <t>№73/01</t>
  </si>
  <si>
    <t>Смена трубопровода, заделка свищей кв.106</t>
  </si>
  <si>
    <t>Ремонт входов в подъезд</t>
  </si>
  <si>
    <t>Ремонт входа в подъезд</t>
  </si>
  <si>
    <t>№13/11</t>
  </si>
  <si>
    <t>Ремонт помещений элев.узла</t>
  </si>
  <si>
    <t>№15/11</t>
  </si>
  <si>
    <t>Демонтаж монтаж автом.выключателя - кв.8</t>
  </si>
  <si>
    <t>Переразделка провода - кв.3,40</t>
  </si>
  <si>
    <t>Монтаж автом.выключателя - кв.35</t>
  </si>
  <si>
    <t>Монтаж автом.выключателя - кв.24 Ревизия этажных щитков</t>
  </si>
  <si>
    <t>Переразделка провода</t>
  </si>
  <si>
    <t>Смена ламп накаливания - кв.3</t>
  </si>
  <si>
    <t>Смена ламп накаливания, патрона - 11</t>
  </si>
  <si>
    <t>Смена ламп накаливания, патрона - кв.30</t>
  </si>
  <si>
    <t>№18/11</t>
  </si>
  <si>
    <t>Замена водовода Д89 мм - 11,55 м.п., Д 76 мм - 1,8 м.п.</t>
  </si>
  <si>
    <t>№20/11</t>
  </si>
  <si>
    <t>Замена водовода Д50 мм - 17,9 м.п.</t>
  </si>
  <si>
    <t>№24/11</t>
  </si>
  <si>
    <t>Ремонт помещения элев.узла</t>
  </si>
  <si>
    <t>№29/11</t>
  </si>
  <si>
    <t>Прочистка вентканалов - кв.46</t>
  </si>
  <si>
    <t>Прочистка вентканалов - кв.65</t>
  </si>
  <si>
    <t>Смена тр.пр.вваривание резьбы кв.25,29</t>
  </si>
  <si>
    <t>Подмостка сборки 3 п-д</t>
  </si>
  <si>
    <t>Разборка,прокладка тр.пр. муфты кв.17</t>
  </si>
  <si>
    <t>Разборка,прокладка тр.пр. муфты кв.24</t>
  </si>
  <si>
    <t>Смена ламп кв.3</t>
  </si>
  <si>
    <t>Переразделка провода кв.66</t>
  </si>
  <si>
    <t>№04-76/01</t>
  </si>
  <si>
    <t>Расчистка дворов. Территории от снега</t>
  </si>
  <si>
    <t>№48/02</t>
  </si>
  <si>
    <t>Пробивка в бетон. Стенах кв.25,29</t>
  </si>
  <si>
    <t>Изоляция перекрытий,смена дверн. Пружин 1,6 п-д</t>
  </si>
  <si>
    <t>Укрепление оконных и дверн. Коробок 4 п-д</t>
  </si>
  <si>
    <t>Заделка отверстий кв.25,29</t>
  </si>
  <si>
    <t>Укрепление оконных и дверн. Коробок ,смена проушин 4 п-д</t>
  </si>
  <si>
    <t>Обшивка двери ДСП б/у кв.53</t>
  </si>
  <si>
    <t>Смена дверных петель - подвал</t>
  </si>
  <si>
    <t>№89/03</t>
  </si>
  <si>
    <t>Ремонт водовода 3 блок</t>
  </si>
  <si>
    <t>Приказ№2/10</t>
  </si>
  <si>
    <t>Установка мет. двери 8 п.</t>
  </si>
  <si>
    <t>Замена аншлага</t>
  </si>
  <si>
    <t>Заделка свищей на стояках кв.115</t>
  </si>
  <si>
    <t>Сантехнические работы</t>
  </si>
  <si>
    <t>Ревизия вентилей кв.100</t>
  </si>
  <si>
    <t>Смена тр.пр. кв.113,114</t>
  </si>
  <si>
    <t>Времен. Заделка свищей кв.115</t>
  </si>
  <si>
    <t>Смена тр.провода кв.122</t>
  </si>
  <si>
    <t>Смена сгонов,пробки радиаторные кв.96</t>
  </si>
  <si>
    <t>Ревизия вентилей 3 п.</t>
  </si>
  <si>
    <t>Ревизия вентилей кв.96</t>
  </si>
  <si>
    <t>Разборка прокладка тр.пр. 7 п.</t>
  </si>
  <si>
    <t>Зачеканка раструба кв.78</t>
  </si>
  <si>
    <t>Разборка,прокладка тр.пр.муфта.ревизия кв.64</t>
  </si>
  <si>
    <t>Смена ламп,патронов кв.18,63</t>
  </si>
  <si>
    <t>№91/02</t>
  </si>
  <si>
    <t>Завоз песка, посыпка</t>
  </si>
  <si>
    <t>№32-48/02</t>
  </si>
  <si>
    <t>Забивка ,ремонт двери кв.18, 1 блок</t>
  </si>
  <si>
    <t>Навешивание замка 3 п-д</t>
  </si>
  <si>
    <t>Обшивка стен оргалитом - 8 п. установка блоков б/у</t>
  </si>
  <si>
    <t>Заделка отверстий кв.64,обшивка окна ДСП 4-5 п</t>
  </si>
  <si>
    <t>Приказ 24-1</t>
  </si>
  <si>
    <t>Изготовление и установка мет. двери 3 под.</t>
  </si>
  <si>
    <t>№58/01</t>
  </si>
  <si>
    <t>Ремонт уличного освещения</t>
  </si>
  <si>
    <t>Заделка свищей на стояках кв.16</t>
  </si>
  <si>
    <t>№23/03</t>
  </si>
  <si>
    <t>Разборка ниши, смена тр.пр.сброс стояков кв.45</t>
  </si>
  <si>
    <t>Прокладка тр.пр.слив и наполнение кв.20</t>
  </si>
  <si>
    <t>Замеры в элеваторных узлах</t>
  </si>
  <si>
    <t>Смена сгонов вентилей,пробок радиат. Заделка свищей кв.24</t>
  </si>
  <si>
    <t>Смена сгонов, пробок, радиаторов кв.59</t>
  </si>
  <si>
    <t>Разборка, прокладка тр.пр. переходы кв.28</t>
  </si>
  <si>
    <t>Разборка,прокладка тр.пр..муфта,переход Кв.63</t>
  </si>
  <si>
    <t>№47/03</t>
  </si>
  <si>
    <t>Разборка,прокладка тр.пр.,сброс стояков Кв.74</t>
  </si>
  <si>
    <t>Очистка Кв.46</t>
  </si>
  <si>
    <t>№45/06</t>
  </si>
  <si>
    <t>Обшивка стен досками 1 п-д</t>
  </si>
  <si>
    <t>переборка шифера,ремонт мест покрытия Кв.16</t>
  </si>
  <si>
    <t>Вскрытие,забивка двери,окон</t>
  </si>
  <si>
    <t>Смена дверных проушин.замка 1 п-д</t>
  </si>
  <si>
    <t>Обшивка штрабы, 4 п-д;заделка отверстий,переборка шифера Кв.77</t>
  </si>
  <si>
    <t>Промазка мастикой трещин Кв.19</t>
  </si>
  <si>
    <t>Смена дверных проушин - подвал</t>
  </si>
  <si>
    <t>Смена стёкол 1 п-д</t>
  </si>
  <si>
    <t>Переборка шифера Кв.30</t>
  </si>
  <si>
    <t>№48/06</t>
  </si>
  <si>
    <t>Смена, установка вентилей 7,8,9 п-д 1 элеватор</t>
  </si>
  <si>
    <t>Смена,устан.вентилей,ревизия задвижек 2,3блок</t>
  </si>
  <si>
    <t>Смена тр.пр.,вваривание резьбы - подвал</t>
  </si>
  <si>
    <t>ревизия вентилей,задвижек 1,2,3,4 элеваторы</t>
  </si>
  <si>
    <t>Смена тр.пр.,сброс стояков.пробивка в бетон.стенах Кв.63</t>
  </si>
  <si>
    <t>Ревизия вентилей,задвижек  - элеватор</t>
  </si>
  <si>
    <t>Смена вентилей 1,2 элеватор</t>
  </si>
  <si>
    <t>Устан.вентилей,смена сгонов,вваривание резьбы-подвал</t>
  </si>
  <si>
    <t>348/06</t>
  </si>
  <si>
    <t>Ревизия задвижек -элеватор</t>
  </si>
  <si>
    <t>Ревизия вент.,задвижек,смена тр.пр.,муфты,отводы кв.61,65</t>
  </si>
  <si>
    <t>Ревизия задвижек</t>
  </si>
  <si>
    <t>Сброс стояков.устан.заглушек  Кв.14</t>
  </si>
  <si>
    <t>Ревизия вентилей,задвижек,устан.вентилей 1 элеватор</t>
  </si>
  <si>
    <t>Слив и наполнение,устан.вентилей 2 блок</t>
  </si>
  <si>
    <t>Врезки в сеть трубопроводов</t>
  </si>
  <si>
    <t>смена вентилей  - элеватор</t>
  </si>
  <si>
    <t>Вспомогат.работы при мытье окон</t>
  </si>
  <si>
    <t>Открытие и закрытие брошен.жилья</t>
  </si>
  <si>
    <t>Открытие и закрыт.брошеного жилья</t>
  </si>
  <si>
    <t>№90/07</t>
  </si>
  <si>
    <t>Заделка перекрытия - 5,6 п.,кв. 100</t>
  </si>
  <si>
    <t>Заделка перекрытия кв. 24,28</t>
  </si>
  <si>
    <t>Замена петли, замка - 4 п.</t>
  </si>
  <si>
    <t>Забивка двери  кв.94</t>
  </si>
  <si>
    <t>Прочистка водосточной трубы кв.39</t>
  </si>
  <si>
    <t>№93/07</t>
  </si>
  <si>
    <t xml:space="preserve">Ревизия задвижки, вентиля элеватор </t>
  </si>
  <si>
    <t>№89/07</t>
  </si>
  <si>
    <t>Установка заглушек кв.26, ревизия и установка задвижек, вентилей</t>
  </si>
  <si>
    <t>Вваривание резьбы, смена трубопровода</t>
  </si>
  <si>
    <t>Смена вентилей кв. 43</t>
  </si>
  <si>
    <t xml:space="preserve">Ревизия задвижек, смена сгонов, вентилей </t>
  </si>
  <si>
    <t xml:space="preserve">Смена трубопровода 1 блок </t>
  </si>
  <si>
    <t>Ревизия задвижек, вентилей</t>
  </si>
  <si>
    <t>Очистка канализац.сети 1 п-д,подвал 5 п,элеваторн.узел</t>
  </si>
  <si>
    <t>Очистка 1 блок</t>
  </si>
  <si>
    <t>Очистка канализац.сети - почта</t>
  </si>
  <si>
    <t>№29/08</t>
  </si>
  <si>
    <t>смена ламп,выключателей  Кв.12,17</t>
  </si>
  <si>
    <t>Смена выключателей  Кв.20</t>
  </si>
  <si>
    <t>Отчет ООО УК "Наш дом" по выполненным работам за 2010г. по адресу пр. Мира, 2</t>
  </si>
  <si>
    <t>Уборка,погрузка мусора из подвала</t>
  </si>
  <si>
    <t>Уборка, вывоз мусора из подвала</t>
  </si>
  <si>
    <t>Устан.,снятие оконных переплётов кв.2</t>
  </si>
  <si>
    <t>Промазка мастикой трещин кв.16</t>
  </si>
  <si>
    <t>Прочистка вент.каналов  кв.17,8,12,16</t>
  </si>
  <si>
    <t>Задолженность перед  УК: содержание и текущий ремонт (по начислению) по состоянию на 31.12.2010г.</t>
  </si>
  <si>
    <t>Уборка мусора с чердаков, подвалов</t>
  </si>
  <si>
    <t>Очистка козырьков от  снега и наледи</t>
  </si>
  <si>
    <t>Очистка козырьков от  мусора</t>
  </si>
  <si>
    <t>Отчет ООО УК "Наш дом" по выполненным работам за 2010г. по адресу пр. Мира, 4</t>
  </si>
  <si>
    <r>
      <t>№</t>
    </r>
    <r>
      <rPr>
        <sz val="11"/>
        <rFont val="Times New Roman"/>
        <family val="1"/>
      </rPr>
      <t>89/12</t>
    </r>
  </si>
  <si>
    <t>Отчет ООО УК "Наш дом" по выполненным работам за 2010г. по адресу пр. Мира, 6</t>
  </si>
  <si>
    <t>Посыпка песком дворовой территори</t>
  </si>
  <si>
    <t>замена аншлага</t>
  </si>
  <si>
    <t>заделка свищей на стояках кв.14</t>
  </si>
  <si>
    <t>смена тр.пр.резьбы кв.4,11</t>
  </si>
  <si>
    <t>смена тр.пр. вварив.отводов, смена сгонов кв.2,6</t>
  </si>
  <si>
    <t>времен. Заделка свищей, разборка,поокладка тр.пр. муфта кв.31</t>
  </si>
  <si>
    <t>смена сгонов, установка вентилей,отводы кв.24</t>
  </si>
  <si>
    <t>замеры</t>
  </si>
  <si>
    <t>замеры в элеваторных узлах</t>
  </si>
  <si>
    <t>Подмотка сборки кв.26</t>
  </si>
  <si>
    <t>разборка, прокл. Тр.пр. муфты, переходы кв.35, очистка - подвал</t>
  </si>
  <si>
    <t>смена ламп кв.73</t>
  </si>
  <si>
    <t>смена ламп, патронов кв.1,3</t>
  </si>
  <si>
    <t>обшивка окон ДСП б/у</t>
  </si>
  <si>
    <t>установка окон. Перепл.(стекло) 1 п-д</t>
  </si>
  <si>
    <t>обшивка двери ДСП б/у, смена пружин 1-4 п-ды</t>
  </si>
  <si>
    <t>смена дверн. Проушин - подвал</t>
  </si>
  <si>
    <t>заделка отверстий кв.48,52</t>
  </si>
  <si>
    <t>заделка отверстий в ж/б перекоытиях кв.59</t>
  </si>
  <si>
    <t>Масляная окраска труб- подвал</t>
  </si>
  <si>
    <t>№08/06</t>
  </si>
  <si>
    <t>Изгот.и устан.штакетника  3 п-д</t>
  </si>
  <si>
    <t>№09/06</t>
  </si>
  <si>
    <t>№13/06</t>
  </si>
  <si>
    <t>Завоз песка</t>
  </si>
  <si>
    <t>№15/06</t>
  </si>
  <si>
    <t>№16/06</t>
  </si>
  <si>
    <t>вывоз мусора</t>
  </si>
  <si>
    <t>№17/06</t>
  </si>
  <si>
    <t>№22/06</t>
  </si>
  <si>
    <t>№23/06</t>
  </si>
  <si>
    <t>Прокладка тр.пр.,смена сгонов,резьбы 3 блок</t>
  </si>
  <si>
    <t>Сброс стояков,ревизия вентилей  Кв.66</t>
  </si>
  <si>
    <t>Слив и наполн.системы отопл.,смена пробок радиат. Кв.3</t>
  </si>
  <si>
    <t>Вваривание резьбы,заделка свищей  Кв.41</t>
  </si>
  <si>
    <t>Смена тр.пр.,резьбы  Кв.68,72</t>
  </si>
  <si>
    <t>ревизия задвижек,вентилей</t>
  </si>
  <si>
    <t>Устан.вентилей,ревизия задвижек</t>
  </si>
  <si>
    <t>Ревизия вентилей,задвижек</t>
  </si>
  <si>
    <t>Сброс стояков,смена тр.пр. Кв.17</t>
  </si>
  <si>
    <t>ревизия задвижек,смена тр.пр. - подвал</t>
  </si>
  <si>
    <t>Ревизия задвижек,вентилей</t>
  </si>
  <si>
    <t>№24/06</t>
  </si>
  <si>
    <t>Сброс стояков,заделка свищей 9 п-д, Кв.64</t>
  </si>
  <si>
    <t>Прокладка тр.пр.,смена сгонов,вентилей 2,3 блок</t>
  </si>
  <si>
    <t>Прокладка тр.пр.,смена арматуры,кран шаровый  2 блок</t>
  </si>
  <si>
    <t>Прокладка тр.пр.,устан.вентилей,резьбы</t>
  </si>
  <si>
    <t>324/06</t>
  </si>
  <si>
    <t>Прокладка тр.пр.,смена арматуры 1 блок</t>
  </si>
  <si>
    <t>№44/06</t>
  </si>
  <si>
    <t>заделка отверстий 4,5 п-д</t>
  </si>
  <si>
    <t>Устан.оконных переплётов 3 п-д</t>
  </si>
  <si>
    <t>Устан,снятие оконных переплётов 1,2 п-д</t>
  </si>
  <si>
    <t>Промазка сливов мастикой  Кв.59</t>
  </si>
  <si>
    <t>Очистка колодца,изгот и установка щита 9 п-д</t>
  </si>
  <si>
    <t>Огражд.л/площ перилами,устан.оконных переплётов 1,6 п-д</t>
  </si>
  <si>
    <t>Заделка отверстий в перекрытиях Кв.68,72</t>
  </si>
  <si>
    <t>№76/06</t>
  </si>
  <si>
    <t>Заделка свищей  3 блок</t>
  </si>
  <si>
    <t>Ревизия вентилей,задвижек  2 элеватор</t>
  </si>
  <si>
    <t>Сброс стояков,смена подводки и шарового крана смывн.бочка Кв.42</t>
  </si>
  <si>
    <t>Ревизия задвижек,вентилей  1,2 элеватор</t>
  </si>
  <si>
    <t>Сброс стояков,ревизия задвижек,вентилей Кв.39 :элеватор</t>
  </si>
  <si>
    <t>Отчет ООО УК "Наш дом" по выполненным работам за 2009г. по адресу ул. Лесная, 12</t>
  </si>
  <si>
    <t>№38/01</t>
  </si>
  <si>
    <t>Очистка канал.сети(8 п-д)</t>
  </si>
  <si>
    <t>очистка кв.157</t>
  </si>
  <si>
    <t>очистка кровли от снега</t>
  </si>
  <si>
    <t>№49/03</t>
  </si>
  <si>
    <t>ремонт (кв.103)</t>
  </si>
  <si>
    <t>пробивка в бет.стенах,полах кв.52</t>
  </si>
  <si>
    <t>№46/01</t>
  </si>
  <si>
    <t>маслян.окраска труб (3,7,9 п-д)</t>
  </si>
  <si>
    <t>Забивка слух.окон</t>
  </si>
  <si>
    <t>Смена дверных приборов.-4,2 блок</t>
  </si>
  <si>
    <t>обшивка,заделка слух.окон</t>
  </si>
  <si>
    <t>смена петель,устан.полотен 4 блок</t>
  </si>
  <si>
    <t>№56/03</t>
  </si>
  <si>
    <t>ревизия вентилей (3 п-д)</t>
  </si>
  <si>
    <t>разборка и сборка элеват.узла 3блок</t>
  </si>
  <si>
    <t>Акт 04.02,09</t>
  </si>
  <si>
    <t>Осмотр подвалов (схемы)</t>
  </si>
  <si>
    <t>акт 23,01,09</t>
  </si>
  <si>
    <t>Обслед.после стихии</t>
  </si>
  <si>
    <t>замеры Т и давл.в элеват.узле</t>
  </si>
  <si>
    <t>очистка,проклад.тр.пр(3 п-д,3 блок)</t>
  </si>
  <si>
    <t>№14/02</t>
  </si>
  <si>
    <t>Коробка,счетч.,кабели (4 блок)</t>
  </si>
  <si>
    <t>сч.№11-155</t>
  </si>
  <si>
    <t>Опломбирование счетчиков</t>
  </si>
  <si>
    <t>№15/01№51/01</t>
  </si>
  <si>
    <t>Уборка снега трактором</t>
  </si>
  <si>
    <t>Посыпка песком(двор)</t>
  </si>
  <si>
    <t>№14/03</t>
  </si>
  <si>
    <t>Замена водовода 1 блок(ХВС,ГВС)</t>
  </si>
  <si>
    <t>Замена водовода 3 блок</t>
  </si>
  <si>
    <t>№01/09</t>
  </si>
  <si>
    <t>Замена водовода 2 блок</t>
  </si>
  <si>
    <t>№77/11</t>
  </si>
  <si>
    <t>№23/04</t>
  </si>
  <si>
    <t>Смена вентил.,пробки 3 блок</t>
  </si>
  <si>
    <t>№08/04</t>
  </si>
  <si>
    <t>Сгоны,вентили,сгоны Кв.83,85</t>
  </si>
  <si>
    <t>Замена теплотрассы 1 блок</t>
  </si>
  <si>
    <t>№55/10</t>
  </si>
  <si>
    <t>Ликвид.возд.пробок;смена сгонов,пробок радиат.Кв.20,90,97</t>
  </si>
  <si>
    <t>№07/11</t>
  </si>
  <si>
    <t>(шифер) Кв.40,57,58</t>
  </si>
  <si>
    <t>№43/03</t>
  </si>
  <si>
    <t>7 п-д</t>
  </si>
  <si>
    <t>Ремонт водосточных труб Кв.92,96</t>
  </si>
  <si>
    <t>№83/09</t>
  </si>
  <si>
    <t>Заделка отверст,гнёзд,борозд Кв.91,95,99</t>
  </si>
  <si>
    <t>приказ№183 от15,09,09г.</t>
  </si>
  <si>
    <t>Изгот.и устан.метал.двери 7 п-д(перерасчет)</t>
  </si>
  <si>
    <t>Изгот. и устан.штакетника</t>
  </si>
  <si>
    <t>№38/11</t>
  </si>
  <si>
    <t>Вырезка сухих деревьев 1 блок</t>
  </si>
  <si>
    <t>Снятие показаний эл.счетчика</t>
  </si>
  <si>
    <t>Отчет ООО УК "Наш дом" по выполненным работам за 2009г. по адресу ул. Комсомольский, д.2</t>
  </si>
  <si>
    <t>откр.закр.задвижек</t>
  </si>
  <si>
    <t>№82/09</t>
  </si>
  <si>
    <t>Смена тр.пр,сгоны,вентиля,окраска 2 блок</t>
  </si>
  <si>
    <t>№86/10</t>
  </si>
  <si>
    <t>Установка вентилей Кв.154</t>
  </si>
  <si>
    <t>Смена сгонов,вент.-3 блок</t>
  </si>
  <si>
    <t>№42/04</t>
  </si>
  <si>
    <t>Устан.заглушек Кв.62</t>
  </si>
  <si>
    <t>№59/04</t>
  </si>
  <si>
    <t>Смена тр.пр.Кв.21,25,29</t>
  </si>
  <si>
    <t>№56/05</t>
  </si>
  <si>
    <t>Смена сгонов,пробки радиат.Кв.52</t>
  </si>
  <si>
    <t>Смена тр.пр.,слив и наполн.</t>
  </si>
  <si>
    <t>Закрытие задвижек 2 блок</t>
  </si>
  <si>
    <t xml:space="preserve">Закрытие задвижек </t>
  </si>
  <si>
    <t>Ревизия,устан. вентилей - элеваторы</t>
  </si>
  <si>
    <t>№62/06</t>
  </si>
  <si>
    <t>Пробивка в бет.стенах,смена тр.пр.,резьбы Кв.21</t>
  </si>
  <si>
    <t>№33/06</t>
  </si>
  <si>
    <t>Ревизия вентилей (кв.41)</t>
  </si>
  <si>
    <t>Смена вентилей,слив и наполн.водой системы-3блок</t>
  </si>
  <si>
    <t>№09/07</t>
  </si>
  <si>
    <t>Смена тр.пр.Кв.95,98</t>
  </si>
  <si>
    <t>Устан.заглушек Кв.59</t>
  </si>
  <si>
    <t>Промывка системы отопления</t>
  </si>
  <si>
    <t>№27/09</t>
  </si>
  <si>
    <t>Смена тр.пр,вваривание резьбы,отводов Кв.83,99</t>
  </si>
  <si>
    <t>№73/10</t>
  </si>
  <si>
    <t>Смена тр.пр.- 6 п-д</t>
  </si>
  <si>
    <t>Вентили,краны трёхходовые 3,4 эл-р</t>
  </si>
  <si>
    <t>№74/10</t>
  </si>
  <si>
    <t>Устан.вентилей,набивка сальников Кв.156</t>
  </si>
  <si>
    <t>Зпуск тепла,перевод ГВС с обратн.тр.пр.на прямой</t>
  </si>
  <si>
    <t>№44/11</t>
  </si>
  <si>
    <t>№31/11</t>
  </si>
  <si>
    <t>№70/11</t>
  </si>
  <si>
    <t>Замеры,смена вентилей 1-4 элеватор</t>
  </si>
  <si>
    <t>№68/11</t>
  </si>
  <si>
    <t>Ликвидация возд.пробок в стояках Кв.142</t>
  </si>
  <si>
    <t>Ликвидация возд.пробок в стояках Кв.132</t>
  </si>
  <si>
    <t>№67/11</t>
  </si>
  <si>
    <t>Устан.вентилей,набивка сальников 3 блок</t>
  </si>
  <si>
    <t>№69/11</t>
  </si>
  <si>
    <t>Разборка,сборка элеват.узла 1,4 эл-р</t>
  </si>
  <si>
    <t>Замеры в элеват.узлах</t>
  </si>
  <si>
    <t>№61/04</t>
  </si>
  <si>
    <t>Снятие и устан.унитаза Кв.29</t>
  </si>
  <si>
    <t>Очистка Кв.80,3 блок.подвал</t>
  </si>
  <si>
    <t>Очистка,разборюпроклад.тр.пр.Кв.33,80,1 блок</t>
  </si>
  <si>
    <t>№71/06</t>
  </si>
  <si>
    <t>Очистка Кв.42</t>
  </si>
  <si>
    <t>№34/06</t>
  </si>
  <si>
    <t xml:space="preserve">Очистка Кв.80  </t>
  </si>
  <si>
    <t>Очистка,устан.дерев.пробок - 1 п-д</t>
  </si>
  <si>
    <t>Очистка- 4</t>
  </si>
  <si>
    <t>№11/09</t>
  </si>
  <si>
    <t>Очистка- 3 блок</t>
  </si>
  <si>
    <t>Очистка Кв.1</t>
  </si>
  <si>
    <t>Очистка 4 блок</t>
  </si>
  <si>
    <t>№32/05</t>
  </si>
  <si>
    <t xml:space="preserve">ППР </t>
  </si>
  <si>
    <t>Смена ламп,выключателей Кв.143</t>
  </si>
  <si>
    <t>№26/10</t>
  </si>
  <si>
    <t>Смена выключателей Кв.139</t>
  </si>
  <si>
    <t>№76/11</t>
  </si>
  <si>
    <t xml:space="preserve">Январь  </t>
  </si>
  <si>
    <t>№56/02</t>
  </si>
  <si>
    <t>Уборка снега( трактор)</t>
  </si>
  <si>
    <t>№56/11</t>
  </si>
  <si>
    <t>Уборка веток,вывоз мусора</t>
  </si>
  <si>
    <t>№40/12</t>
  </si>
  <si>
    <t>Очистка дворов.террит.от снега(трактор)</t>
  </si>
  <si>
    <t>№89/09</t>
  </si>
  <si>
    <t>Уборка подвалов,погрузка мусора</t>
  </si>
  <si>
    <t xml:space="preserve">Смена стёкол в дерев.переплётах </t>
  </si>
  <si>
    <t>№58/11</t>
  </si>
  <si>
    <t>Обшивка слухов.окон досками б/у    3 блок</t>
  </si>
  <si>
    <t>Смена дверн.пружин 2,8 п-д</t>
  </si>
  <si>
    <t>счет-фактура</t>
  </si>
  <si>
    <t>Талоны на захорон.ТБО</t>
  </si>
  <si>
    <t>Осмотр конструктивных элементов</t>
  </si>
  <si>
    <t>ВСЕГО работ по содержанию и ремонту за 2009г.</t>
  </si>
  <si>
    <t>Начислено:содержание и текущий ремонт за 2009г.</t>
  </si>
  <si>
    <t>Начислено: капитальный ремонт за 2009г.</t>
  </si>
  <si>
    <t>Начислено: содержание и текущий ремонт за период с 01.04.2008 по 31.12.2009г.</t>
  </si>
  <si>
    <t>Оплачено: содержание и текущий ремонт за период с 01.04.2008 по 31.12.2009г.</t>
  </si>
  <si>
    <t>Выполнено работ: содержание и текущий ремонт за период с 01.04.2008 по 31.12.2009г.</t>
  </si>
  <si>
    <t>Начислено: капитальный ремонт за период с 01.04.2008 по 31.12.2009г.</t>
  </si>
  <si>
    <t>Оплачено: капитальный ремонт за период с 01.04.2008 по 31.12.2009г.</t>
  </si>
  <si>
    <t>Выполнено работ: капитальный ремонт за период с 01.04.2008 по 31.12.2009г.</t>
  </si>
  <si>
    <t>Оплачено: содержание, текущий и капитальный ремонт за период с 01.04.2008 по 31.12.2009г.</t>
  </si>
  <si>
    <t>Оплачено: содержание, текущий,капитальный ремонт за период с 01.04.2008 по 31.12.2009г.</t>
  </si>
  <si>
    <t>Задолженность перед УК по выполненным работам по содержанию и капитальному ремонту (по факту оплаты) по состоянию на 31.12.2010г.</t>
  </si>
  <si>
    <t>уст.заглушек кв.52</t>
  </si>
  <si>
    <t>№44/02</t>
  </si>
  <si>
    <t>устан.заглушек,подмот.рад.пробок</t>
  </si>
  <si>
    <t>Разборка трубопроводов,-4п</t>
  </si>
  <si>
    <t>устан.каркаса,забивка штрабы 4 п-д</t>
  </si>
  <si>
    <t>№25/01</t>
  </si>
  <si>
    <t>смена пружин 3п-д</t>
  </si>
  <si>
    <t>пр.№103</t>
  </si>
  <si>
    <t>устан.метал.двери (9 п-д)</t>
  </si>
  <si>
    <t>укрепление п/ящ. (4 п-д)</t>
  </si>
  <si>
    <t>№47/01</t>
  </si>
  <si>
    <t>Разб.и сбор.элеват.узла (эл-р)</t>
  </si>
  <si>
    <t>№04/02</t>
  </si>
  <si>
    <t>подмотка рад.пробок кв.67.смена рад.пробок-кв.48.</t>
  </si>
  <si>
    <t>Уборка снега (тракт.)</t>
  </si>
  <si>
    <t>Замеры Т и давл.</t>
  </si>
  <si>
    <t>Замеры,смена тр.пр,сгоны,пробки радиат.Кв.38,67,1,81,93</t>
  </si>
  <si>
    <t>№07/04</t>
  </si>
  <si>
    <t>Очистка Кв.13</t>
  </si>
  <si>
    <t>№78/09</t>
  </si>
  <si>
    <t>Восстановление 1,2,3,4,6 п-д</t>
  </si>
  <si>
    <t>№64/10</t>
  </si>
  <si>
    <t>Заделка кирпичем штрабы 5 п-д</t>
  </si>
  <si>
    <t>№09/04</t>
  </si>
  <si>
    <t>Закрепл.водост.труб</t>
  </si>
  <si>
    <t>№46/04</t>
  </si>
  <si>
    <t>Забивка окон Кв.96</t>
  </si>
  <si>
    <t>№87/10</t>
  </si>
  <si>
    <t>Смена стекол 1,2 п-д</t>
  </si>
  <si>
    <t>Валка и обрезка деревьев (1 шт)</t>
  </si>
  <si>
    <t>Рем.силового шкафа</t>
  </si>
  <si>
    <t>Закр.откр.задвижек</t>
  </si>
  <si>
    <t>Разбор.сборка элеват.узла</t>
  </si>
  <si>
    <t>Закр.задвижек</t>
  </si>
  <si>
    <t>Смена тр.пр. Кв.70</t>
  </si>
  <si>
    <t>Устан.заглушек,муфт (кв.89)</t>
  </si>
  <si>
    <t>Смена сгонов,радиаторн.пробок Кв.27</t>
  </si>
  <si>
    <t>Слив и наполнение водой системы Кв.81</t>
  </si>
  <si>
    <t>№19/10</t>
  </si>
  <si>
    <t>Слив и наполн. водой системы,устан.вентилей Кв.85;эл-р</t>
  </si>
  <si>
    <t>Замеры,разбор.сборка элеват.узла</t>
  </si>
  <si>
    <t>№83/11</t>
  </si>
  <si>
    <t>Времен.заделка свищей на стояках(подъездн.отопл.)</t>
  </si>
  <si>
    <t>Проклад.тр.пр.,смывн.бочек Кв.38</t>
  </si>
  <si>
    <t>№80/11</t>
  </si>
  <si>
    <t>Разбор.прокладка тр.пр.,муфты,переходы Кв.1,5 п-д</t>
  </si>
  <si>
    <t>№16/12</t>
  </si>
  <si>
    <t>Разборка,прокладка тр.пр.;переходы.муфты Кв.78,88</t>
  </si>
  <si>
    <t>№03/04</t>
  </si>
  <si>
    <t>Смена ламп,выключателей Кв.18</t>
  </si>
  <si>
    <t>Смена ламп,выключателей Кв.34</t>
  </si>
  <si>
    <t xml:space="preserve">Январь </t>
  </si>
  <si>
    <t>Уборка снега (трактор)</t>
  </si>
  <si>
    <t>№16/05</t>
  </si>
  <si>
    <t>Вывоз веток,мусора</t>
  </si>
  <si>
    <t xml:space="preserve">очистка  </t>
  </si>
  <si>
    <t>Забивка дверей на брусок Кв.93</t>
  </si>
  <si>
    <t>Обшивка окон оргалитом,забивка дверей на брусок Кв.96; 6 п-д</t>
  </si>
  <si>
    <t>№28/11</t>
  </si>
  <si>
    <t>Обшивка двери оргалитом,смена стекол 3,4 п-д ; Кв.96</t>
  </si>
  <si>
    <t>Ремонт штрабы в подъезде 4,5 п-д</t>
  </si>
  <si>
    <t>прик.№133 от 16,04,09</t>
  </si>
  <si>
    <t>Изгот. и устан.дверей 6 п-д</t>
  </si>
  <si>
    <t>прик.№142 от 14,05,09</t>
  </si>
  <si>
    <t>Изгот. и устан.дверей 3 п-д</t>
  </si>
  <si>
    <t>Задолженность  УК по выполненным работам по содержанию и капитальному ремонту (по факту оплаты) по состоянию на 31.12.2010г.</t>
  </si>
  <si>
    <t>Смена тр.пр. кв.91,95</t>
  </si>
  <si>
    <t>Огражд.л\площ.перилами 7п-д</t>
  </si>
  <si>
    <t>ремонт порогов 8п-д</t>
  </si>
  <si>
    <t>забивка дверей кв.19</t>
  </si>
  <si>
    <t>№42/02</t>
  </si>
  <si>
    <t>изготовл.и ус-ка дер.поручней 7п-д.</t>
  </si>
  <si>
    <t>№57/03</t>
  </si>
  <si>
    <t>смена пружин,петель 6 п-д</t>
  </si>
  <si>
    <t>Укрепл.забивка на брусок(кв.19)подвал</t>
  </si>
  <si>
    <t>забивка дверей.</t>
  </si>
  <si>
    <t>смена пружин,укрепл.двери,острожка и подгонка 8п-д</t>
  </si>
  <si>
    <t>Изгот.и устан.(5п-д)</t>
  </si>
  <si>
    <t>Переразд.провода,патроны(кв.39)</t>
  </si>
  <si>
    <t>ремонт силового предохр.шкафа</t>
  </si>
  <si>
    <t>набивка сальников,асбест.шнур</t>
  </si>
  <si>
    <t>смена тр.пр. кв.119</t>
  </si>
  <si>
    <t>№03/03</t>
  </si>
  <si>
    <t>смена сгонов,вентилей (кв.115)</t>
  </si>
  <si>
    <t>Акт 04,02,09</t>
  </si>
  <si>
    <t>разборка трубопров.-кв.95</t>
  </si>
  <si>
    <t>очистка (2 блок)</t>
  </si>
  <si>
    <t>Замена водовода ГВС -2 блок</t>
  </si>
  <si>
    <t>Смена вентилей,слив и наполн. 2 п-д</t>
  </si>
  <si>
    <t>Восстановление 8 п-д</t>
  </si>
  <si>
    <t>№18/05</t>
  </si>
  <si>
    <t>№30/06</t>
  </si>
  <si>
    <t>Кв.13,14,15 (шиферная)</t>
  </si>
  <si>
    <t>№49/07</t>
  </si>
  <si>
    <t>Ремонт водосточных труб 3,4,5,6 п-д</t>
  </si>
  <si>
    <t>Перенавеска водосточных труб Кв.80</t>
  </si>
  <si>
    <t>№79/10</t>
  </si>
  <si>
    <t>Прочистка вент.каналов Кв.63</t>
  </si>
  <si>
    <t>№01/11</t>
  </si>
  <si>
    <t>Ремонт водосточных труб 3 п-д (Кв.33)</t>
  </si>
  <si>
    <t>Ремонт водосточных труб 7 п-д</t>
  </si>
  <si>
    <t>№ 09/04</t>
  </si>
  <si>
    <t>Смена(петли,пружины)2п-д</t>
  </si>
  <si>
    <t>Прик.№168от23,07,09</t>
  </si>
  <si>
    <t>Изгот.и устан мет.двери -6 п-д</t>
  </si>
  <si>
    <t>Прик.№177от24,08,09</t>
  </si>
  <si>
    <t>Изгот.и устан мет.двери -6 п-д,ремонт цоколя</t>
  </si>
  <si>
    <t>Разборка,проклад.тр.пр,муфты,переходы Кв.33</t>
  </si>
  <si>
    <t>№47/12</t>
  </si>
  <si>
    <t>Смена тр.пр. Кв.4,5</t>
  </si>
  <si>
    <t>Замена кран-буксы Кв.112</t>
  </si>
  <si>
    <t>Разбор.сборка элеват.узла 1,2,3,4 блок</t>
  </si>
  <si>
    <t>№58/07</t>
  </si>
  <si>
    <t>Снятие задвижек.устан.вентилей-3 блок</t>
  </si>
  <si>
    <t>Снятие задвижек.устан.кранов-3 блок</t>
  </si>
  <si>
    <t>Пробивка в бет.стенах,смена тр.пр.Кв.66,67</t>
  </si>
  <si>
    <t>Слив и наполн.водой системы</t>
  </si>
  <si>
    <t>Устан.заглушек Кв.5</t>
  </si>
  <si>
    <t>Смена тр.пр. 3 блок</t>
  </si>
  <si>
    <t>Смена тр.пр,сгонов Кв.46,60</t>
  </si>
  <si>
    <t>Слив и наполн.водой системы Кв100</t>
  </si>
  <si>
    <t>Снятие задвижек,устан.вентилей 2,3 блок</t>
  </si>
  <si>
    <t>Ликвид.возд.пробок Кв.28</t>
  </si>
  <si>
    <t>Очистка и замена масла в кврманах для замеров в элев.узле</t>
  </si>
  <si>
    <t>Очистка 3 п-д</t>
  </si>
  <si>
    <t>№23/08</t>
  </si>
  <si>
    <t>Разбор.прокладка тр.пр. Кв.62</t>
  </si>
  <si>
    <t>Очистка Кв.115</t>
  </si>
  <si>
    <t>Смена патронов</t>
  </si>
  <si>
    <t>Смена ламп -подвал</t>
  </si>
  <si>
    <t>смена выключателей Кв.24 ;снятие показаний</t>
  </si>
  <si>
    <t>помывка подъездов</t>
  </si>
  <si>
    <t>№69/07</t>
  </si>
  <si>
    <t>49/12</t>
  </si>
  <si>
    <t>Посыпка песком дворовых террит.</t>
  </si>
  <si>
    <t>№36/09</t>
  </si>
  <si>
    <t>№26/07</t>
  </si>
  <si>
    <t>Ремонт кладки стен(кирпич)-1 блок</t>
  </si>
  <si>
    <t>Обшивка слуховых окон досками б/у</t>
  </si>
  <si>
    <t>Ремонт двери;смена пружин</t>
  </si>
  <si>
    <t>Устан.дверн.полотен,замок врезной Кв.112</t>
  </si>
  <si>
    <t>№30/12</t>
  </si>
  <si>
    <t>Смена дверн.петель;огражд. лестн.площадок,поручни 1,2,3,4,8 п-д</t>
  </si>
  <si>
    <t>Отчет ООО УК "Наш дом" по выполненным работам за 2009г. по адресу пр. Мира, 24</t>
  </si>
  <si>
    <t>Задолженность УК: содержание и текущий ремонт (по начислению) по состоянию на 31.12.2009г.</t>
  </si>
  <si>
    <t>Задолженность УК: капитальный ремонт (по начислению) по состоянию на 31.12.2009г.</t>
  </si>
  <si>
    <t>Задолженность перед УК по выполненным работам по содержанию и ремонту (по факту оплаты) по состоянию на 31.12.2009г.</t>
  </si>
  <si>
    <t>Прокладка тр.пр,врезка стояков,сгоны,резьбы-подвал</t>
  </si>
  <si>
    <t>Слив и наполн.системы отопл.,уплотн.сгонов Кв.40</t>
  </si>
  <si>
    <t>Сброс стояков,смена тр.пр. Кв.5</t>
  </si>
  <si>
    <t>Сброс стояков,смена тр.пр.  Кв.77</t>
  </si>
  <si>
    <t>№04/06</t>
  </si>
  <si>
    <t>Пробивка в бетон.стенах - блок</t>
  </si>
  <si>
    <t>Смена дверных проушин,замков - элеватор</t>
  </si>
  <si>
    <t>Смена дверн.проушин - элеватор</t>
  </si>
  <si>
    <t>Разборка дерев.перегородок,полов;снятие дверн.полотен(подвал)</t>
  </si>
  <si>
    <t>Смена стёкол 5 п-д</t>
  </si>
  <si>
    <t>Смена стёкол</t>
  </si>
  <si>
    <t>Заделка отверстий  Кв.69,73</t>
  </si>
  <si>
    <t>Отчет ООО УК "Наш дом" по выполненным работам за 2010г. по адресу пр. Комсомольский, 20</t>
  </si>
  <si>
    <t>ХВС, отопление</t>
  </si>
  <si>
    <t xml:space="preserve">Ремонт подъезда № 1 </t>
  </si>
  <si>
    <t>Уборка чердаков, подвалов,погрузка мусора</t>
  </si>
  <si>
    <t>Отчет ООО УК "Наш дом" по выполненным работам за 2010г. по адресу пр. Комсомольский, 18</t>
  </si>
  <si>
    <t>Задолженность  УК: капитальный ремонт (по начислению) по состоянию на 31.12.2010г.</t>
  </si>
  <si>
    <t>смена тр.пр. пробивка в бетон. стенах кв.48-52</t>
  </si>
  <si>
    <t>смена тр.пр. пробивка в бетон. стенах кв.38,55</t>
  </si>
  <si>
    <t>№15/01</t>
  </si>
  <si>
    <t>Ремонт водовода ХВС</t>
  </si>
  <si>
    <t>Подмотка сборки по контрагайке кв.2</t>
  </si>
  <si>
    <t>смена тр.пр. кв.17,92</t>
  </si>
  <si>
    <t>Вваривание резьбы, слив и наполнение кв.17</t>
  </si>
  <si>
    <t>Ремонт элеваторного узла - 2 блок</t>
  </si>
  <si>
    <t>№32/08</t>
  </si>
  <si>
    <t>Ремонт подъезда - 2 п.</t>
  </si>
  <si>
    <t>№27/08</t>
  </si>
  <si>
    <t xml:space="preserve">Замена розлива </t>
  </si>
  <si>
    <t>№26/08</t>
  </si>
  <si>
    <t>Ремонт помещения элеваторного узла</t>
  </si>
  <si>
    <t>№24/08</t>
  </si>
  <si>
    <t>Ремонт подвального освещения - 2 блок</t>
  </si>
  <si>
    <t>№03/08</t>
  </si>
  <si>
    <t>Ремонт ГВС д 50 мм</t>
  </si>
  <si>
    <t>№07/08</t>
  </si>
  <si>
    <t>Засыпка ямы</t>
  </si>
  <si>
    <t>Востановление деревянных полов после ремонтных работ кв. 113, 114</t>
  </si>
  <si>
    <t>Забивка входной двери кв. 91, заделка перекрытия кв. 78, 66</t>
  </si>
  <si>
    <t>Ремонт лестничного марша 3 п.</t>
  </si>
  <si>
    <t>№70/02</t>
  </si>
  <si>
    <t>№61/02</t>
  </si>
  <si>
    <t>№39/02</t>
  </si>
  <si>
    <t>Заделка перекрытия кв. 56,59</t>
  </si>
  <si>
    <t>Заделка перекрытия кв. 27,31</t>
  </si>
  <si>
    <t>№67/08</t>
  </si>
  <si>
    <t>Установка вентилей кв.37</t>
  </si>
  <si>
    <t>Смена трубопроводов, вентилей кв.59</t>
  </si>
  <si>
    <t>№11/01</t>
  </si>
  <si>
    <t>№50/01</t>
  </si>
  <si>
    <t>Разборка, проклад.трубопровода кв.22,48</t>
  </si>
  <si>
    <t>№57/02</t>
  </si>
  <si>
    <t>Разборка, прокладка трубопровод. Кв.46,47</t>
  </si>
  <si>
    <t>Очистка кв.10</t>
  </si>
  <si>
    <t>№63/03</t>
  </si>
  <si>
    <t>Очистка 1 блок - подвал, установка ревизии кв.7. подвал</t>
  </si>
  <si>
    <t>Смена ламп кв.22</t>
  </si>
  <si>
    <t>№01/03</t>
  </si>
  <si>
    <t>Переразделка провода кв.109</t>
  </si>
  <si>
    <t>№09/01</t>
  </si>
  <si>
    <t>Укрепление дверн. Оконных коробок, ремонт порога 2 п-д</t>
  </si>
  <si>
    <t>№10/01</t>
  </si>
  <si>
    <t>Очистка канализационной сети - кв.67, разборка прокладка трубопроводов из чугун.кан.труб - кв.71,67</t>
  </si>
  <si>
    <t>Разборка прокладка кан.труб - 7 п. Очистка канализационной сети - 9,8 п.</t>
  </si>
  <si>
    <t>Разборка прокладка канал.труб - кв.5</t>
  </si>
  <si>
    <t>Очистка канализационной сети - 3 блок</t>
  </si>
  <si>
    <t>Разборка прокладка канал.сети - кв.56,52</t>
  </si>
  <si>
    <t>Разборка и сборка эл.узла с заменой сопла - 2 эл.</t>
  </si>
  <si>
    <t>№73/09</t>
  </si>
  <si>
    <t>Установка вентилей Д 25 мм - подвал</t>
  </si>
  <si>
    <t xml:space="preserve">Установка вентилей Д 32 мм 1 шт. - элеватор. </t>
  </si>
  <si>
    <t>Смена трубопровода Д 15 мм 0,35м.п. - кв.69</t>
  </si>
  <si>
    <t>Смена трубопровода Д32мм, Д25мм - 2,3 блок</t>
  </si>
  <si>
    <t>Смена сгонов вентилей Д 25 мм - 8,9 п.Смена труб Д 25 мм 1,5м.п. - кв.108,111</t>
  </si>
  <si>
    <t>Разборка сборка эл.узла с заменой сопла - 3,4 эл.</t>
  </si>
  <si>
    <t>Разборка сборка эл.узла с заменой сопла</t>
  </si>
  <si>
    <t xml:space="preserve">Разборка и сборка эл.узла с заменой сопла </t>
  </si>
  <si>
    <t>Разборка и сборка эл. узла с заменой сопла</t>
  </si>
  <si>
    <t xml:space="preserve">Запуск тепла </t>
  </si>
  <si>
    <t>Месяц по КС 3</t>
  </si>
  <si>
    <t>Сан.тех.работы: очистка канализационной сети - 10 м</t>
  </si>
  <si>
    <t>Расчистка дворовой территории от снега</t>
  </si>
  <si>
    <t>№48-91/02</t>
  </si>
  <si>
    <t xml:space="preserve">Завоз песка, посыпка  </t>
  </si>
  <si>
    <t>Начислено: содержание и текущий ремонт за период с 01.04.2008 по 31.12.2010</t>
  </si>
  <si>
    <t>Оплачено: содержание и текущий ремонт за период с 01.04.2008 по 31.12.2010</t>
  </si>
  <si>
    <t>Выполнено работ: содержание и текущий ремонт за период с 01.04.2008 по 31.12.2010</t>
  </si>
  <si>
    <t>Начислено: капитальный ремонт за период с 01.04.2008 по 31.12.2010г.</t>
  </si>
  <si>
    <t>Оплачено: капитальный ремонт за период с 01.04.2008 по 31.12.2010г.</t>
  </si>
  <si>
    <t>Выполнено работ: капитальный ремонт за период с 01.04.2008 по 31.12.2010г.</t>
  </si>
  <si>
    <t>Задолженность перед УК: капитальный ремонт (по начислению) по состоянию на 31.12.2010г.</t>
  </si>
  <si>
    <t>Установка вентилей Д 15 мм 1 шт. - кв. 49; ликвидация воздушных пробок - кв. 15,16,6</t>
  </si>
  <si>
    <t>Смена трубопровода Д 20 мм 1,8 м.п. - кв. 19</t>
  </si>
  <si>
    <t>№81/12</t>
  </si>
  <si>
    <t xml:space="preserve">Смена трубопровода Д 20 мм </t>
  </si>
  <si>
    <t>Смена трубопровода Д 25 мм 4,5 м.п. - кв. 49,53</t>
  </si>
  <si>
    <t>Закрепл.этажного щитка,переразделка провода Кв.10, 3 п-д</t>
  </si>
  <si>
    <t>ВРУ ,устан.предохранителей</t>
  </si>
  <si>
    <t>Выключатели,провода  Кв.37</t>
  </si>
  <si>
    <t>№56/08</t>
  </si>
  <si>
    <t>Разборка,прокладка тр.пр,муфты,переходник - 2 блок</t>
  </si>
  <si>
    <t>Демонтаж эл.выключателя  Кв.53</t>
  </si>
  <si>
    <t>Переразделка провода  Кв.2 ; подвал</t>
  </si>
  <si>
    <t>№63/09</t>
  </si>
  <si>
    <t>№49/09</t>
  </si>
  <si>
    <t>Восстановление  1,2 п-д</t>
  </si>
  <si>
    <t>№47/09</t>
  </si>
  <si>
    <t>№67/09</t>
  </si>
  <si>
    <t>Погрузка мусора</t>
  </si>
  <si>
    <t>Уборка,погрузка мусора</t>
  </si>
  <si>
    <t>№23/09</t>
  </si>
  <si>
    <t>№32/09</t>
  </si>
  <si>
    <t>№38/09</t>
  </si>
  <si>
    <t>№34/09</t>
  </si>
  <si>
    <t>Восстановление подъездного отопления 1,2,3,4 п-д</t>
  </si>
  <si>
    <t>Восстановление подъездного отопления 1,3 п-д</t>
  </si>
  <si>
    <t>№07/09</t>
  </si>
  <si>
    <t>Ремонт водосточных труб 1,2 п-д</t>
  </si>
  <si>
    <t>№03/09</t>
  </si>
  <si>
    <t>№02/09</t>
  </si>
  <si>
    <t>приказ №92-10</t>
  </si>
  <si>
    <t>Установка метал.двери  2 п-д</t>
  </si>
  <si>
    <t xml:space="preserve">Работа плотника </t>
  </si>
  <si>
    <t>№2/09</t>
  </si>
  <si>
    <t>ремонт подвального освещения</t>
  </si>
  <si>
    <t>№13/09</t>
  </si>
  <si>
    <t>Ремонт метал.лестничных решёток 2 п-д</t>
  </si>
  <si>
    <t>Ремонт метал.лестничных решёток</t>
  </si>
  <si>
    <t>№16/09</t>
  </si>
  <si>
    <t>Восстановление подъездного отопления 5,6 п-д</t>
  </si>
  <si>
    <t>№26/09</t>
  </si>
  <si>
    <t>Выкашивание газонов</t>
  </si>
  <si>
    <t>№31/09</t>
  </si>
  <si>
    <t>Разборка,прокладка тр.пр.,переход чугун. Кв.31</t>
  </si>
  <si>
    <t>Разборка,прокладка тр.пр.,отвод ,ревизия   2 блок</t>
  </si>
  <si>
    <t>Разборка,прокладка тр.пр.,муфта,тройник Кв.9,13,4,64</t>
  </si>
  <si>
    <t>Разборка,прокладка тр.пр.тройник,переход Кв.69</t>
  </si>
  <si>
    <t>Разборка,прокладка тр.пр.,муфта.ревизия 2 п-д</t>
  </si>
  <si>
    <t>Очистка   2 блок</t>
  </si>
  <si>
    <t>Замена тамбурного двер.блок и перегородки - 1 п.</t>
  </si>
  <si>
    <t>№37/12</t>
  </si>
  <si>
    <t>Установка метал.двери 2 п.</t>
  </si>
  <si>
    <t>№38/12</t>
  </si>
  <si>
    <t>Смена трубопровода Д 25 мм 2,52 м.п. - кв. 52</t>
  </si>
  <si>
    <t>Смена трубопровода Д 25 мм 2,05 м.п. - подвал</t>
  </si>
  <si>
    <t>Установка вентиля Д 15 мм 1 шт. сгона Д 15 мм 1 шт. - 3 п.</t>
  </si>
  <si>
    <t>Установка заглушек Д 15 мм 2 шт. - кв. 62</t>
  </si>
  <si>
    <t>Смена канализационных труб Д 100 мм 3 м.п. - подвал</t>
  </si>
  <si>
    <t>№85/12</t>
  </si>
  <si>
    <t xml:space="preserve">Изготовление и установка щитов на подвальные окна </t>
  </si>
  <si>
    <t>Ремонт двери, обшивка окна оргалитом, изоляция покрытий - 4,5,6 п.</t>
  </si>
  <si>
    <t>Установка проушин 2 шт., навеска замка 1 шт. - кв. 54</t>
  </si>
  <si>
    <t>Забивка двери - кв. 42</t>
  </si>
  <si>
    <t>Заделка отверстий - кв. 53</t>
  </si>
  <si>
    <t>Установка дверных полотен 1 шт., петли 1 шт., замка 1 шт. Заделка отверстий, укрепление оконных и дверных коробок - кв. 52,48, 4 п.</t>
  </si>
  <si>
    <t>Обшивка окна оргалитом - 2 п.</t>
  </si>
  <si>
    <t>Обшивка штрабы досками б/у, обшивка окна оргалитом - 6,2 п.</t>
  </si>
  <si>
    <t>Забивка двери - 4 п.</t>
  </si>
  <si>
    <t>Установка пружины 1 шт. - 1 п.</t>
  </si>
  <si>
    <r>
      <rPr>
        <b/>
        <sz val="11"/>
        <rFont val="Times New Roman"/>
        <family val="1"/>
      </rPr>
      <t>Капитальный ремонт</t>
    </r>
    <r>
      <rPr>
        <sz val="11"/>
        <rFont val="Times New Roman"/>
        <family val="1"/>
      </rPr>
      <t xml:space="preserve"> КР 17/10-АК ноябрь ремонт кровли</t>
    </r>
  </si>
  <si>
    <t>2009г.</t>
  </si>
  <si>
    <t>Восстановление балкона, кв.131 КР 7/9б</t>
  </si>
  <si>
    <t>№09/08</t>
  </si>
  <si>
    <t>№10/08</t>
  </si>
  <si>
    <t>№16/08</t>
  </si>
  <si>
    <t>Прочиска засоров кв. 6, заделка свищей 2 блок</t>
  </si>
  <si>
    <t>Прокладка трубопровода, смена задвижек</t>
  </si>
  <si>
    <t>Заделка свищей, смена трубопровода</t>
  </si>
  <si>
    <t>Установка вентилей кв. 78,91</t>
  </si>
  <si>
    <t>Установка вентилей, смена задвижек, прокладка трубопровода</t>
  </si>
  <si>
    <t>Смена трубопровода 6 п.</t>
  </si>
  <si>
    <t>Смена задвижки</t>
  </si>
  <si>
    <t>Смена вентилей, задвижек 1 эл.</t>
  </si>
  <si>
    <t>Смена трубопровода кв. 27,31</t>
  </si>
  <si>
    <t>№82/02</t>
  </si>
  <si>
    <t>№07/03</t>
  </si>
  <si>
    <t>Ревизия вентилей 5 п-д,смена тр.пр.резьбы,отвода</t>
  </si>
  <si>
    <t>Очистка, смена резин.прокладки кв.49, 6 п-д</t>
  </si>
  <si>
    <t>Смена выключателей кв.38</t>
  </si>
  <si>
    <t>Заделка отверстий в ж/б перекр. Кв.49</t>
  </si>
  <si>
    <t>Закрытие окна,ремонт дверей</t>
  </si>
  <si>
    <t>Смена стекол 4 п-д</t>
  </si>
  <si>
    <t>№87/01</t>
  </si>
  <si>
    <t>Восстановление 6,8 п-дов</t>
  </si>
  <si>
    <t>№75/01</t>
  </si>
  <si>
    <t>Восстановление 1-5 п-ды</t>
  </si>
  <si>
    <t>Восстановление 7 п-д</t>
  </si>
  <si>
    <t>Восстановление 5-8 под-дов</t>
  </si>
  <si>
    <t>устан. балкона ООО "Пирамида"</t>
  </si>
  <si>
    <t>№71/03</t>
  </si>
  <si>
    <t>Восстановление спуска в подвал 2 блок</t>
  </si>
  <si>
    <t>№54/03</t>
  </si>
  <si>
    <t>Восстановление спуска в подвал 1 п-д</t>
  </si>
  <si>
    <t>Посыпка песком дворов. территории</t>
  </si>
  <si>
    <t>№62/01</t>
  </si>
  <si>
    <t>№32/02</t>
  </si>
  <si>
    <t>№12/03</t>
  </si>
  <si>
    <t>Завоз песка, посыпка песком дворовых ткрриторий</t>
  </si>
  <si>
    <t>Посыпка песком дворовых территорий</t>
  </si>
  <si>
    <t>Обшивка чердачного окна досками, смена дверн. Пружин</t>
  </si>
  <si>
    <t>Пирамида</t>
  </si>
  <si>
    <t>Валка и обрезка деревьев</t>
  </si>
  <si>
    <t>№85/01</t>
  </si>
  <si>
    <t>Ремонт этажных щитков 2 блок</t>
  </si>
  <si>
    <t>№72/01</t>
  </si>
  <si>
    <t>Ремонт этажных щитков 1 блок</t>
  </si>
  <si>
    <t>№28/02</t>
  </si>
  <si>
    <t>Аварийный ремонт стоячной разводки 2 блок</t>
  </si>
  <si>
    <t>Установка заглушек кв.18</t>
  </si>
  <si>
    <t>№26/01</t>
  </si>
  <si>
    <t>Смена тр.пр.. Установка вентилей 2 блок</t>
  </si>
  <si>
    <t>Прокладка тр.пр., вентили, сгоны кв.1</t>
  </si>
  <si>
    <t>Смена тр.пр.. Установка вентилей кв.70 -2 блок</t>
  </si>
  <si>
    <t>№22/01</t>
  </si>
  <si>
    <t>Отогрев труб водоснабжения кв.70</t>
  </si>
  <si>
    <t>Ревизия вентилей 1 блок</t>
  </si>
  <si>
    <t>Подмотка сборки, установка заглушек, 2 блок, кв.33</t>
  </si>
  <si>
    <t xml:space="preserve"> Прокладка тр.пр. ревизия вентилей 2 под-д 1 блок</t>
  </si>
  <si>
    <t>№05/01</t>
  </si>
  <si>
    <t>Разборка, прокладка тр.пр. муфты.тройники кв.48</t>
  </si>
  <si>
    <t>№89/01</t>
  </si>
  <si>
    <t>№33/01</t>
  </si>
  <si>
    <t>Очистка, времен.заделка свищей 2 п-д 3 блок</t>
  </si>
  <si>
    <t>Разборка,прокладка тр.пр.очистка,устройство ниш кв.99</t>
  </si>
  <si>
    <t>Смена ламп,провода,патроны кв.114</t>
  </si>
  <si>
    <t>Разборка,прокладка тр.пр.,муфта,переход    - подвал</t>
  </si>
  <si>
    <t>Разборка,прокладка тр.пр.,очистка  Кв.9,46</t>
  </si>
  <si>
    <t>Разбор.,прокладка тр.пр,переходы,муфты  5 п-д ,Кв.86</t>
  </si>
  <si>
    <t>Разборка,прокладка тр.пр.,переход,муфта  кв.31</t>
  </si>
  <si>
    <t>Очистка   1 блок</t>
  </si>
  <si>
    <t>Устан.перехода на чугун.трубу  Кв.30</t>
  </si>
  <si>
    <t>Разборка,прокладка тр.пр,тройник,муфта,ревизия  Кв.44</t>
  </si>
  <si>
    <t>кв. 38 смена вентилей, смена труб ХВС (0,75+0,5 м)</t>
  </si>
  <si>
    <t>Смена труб канализации (2м)  кв. 52</t>
  </si>
  <si>
    <t>Отчет ООО УК "Наш дом" по выполненным работам за 2010г. по адресу пр. Мира, 26</t>
  </si>
  <si>
    <t>Ремонт подъезд № 1</t>
  </si>
  <si>
    <t>Забивка двери  кв.49  (дважды)</t>
  </si>
  <si>
    <t>Заделка кирпичём гнёзд,оштукатуривание кв.64,68</t>
  </si>
  <si>
    <t>Ремонт лестничных площадок</t>
  </si>
  <si>
    <t>№41/12</t>
  </si>
  <si>
    <t>Востановление спуска в подвал</t>
  </si>
  <si>
    <t>№51/12</t>
  </si>
  <si>
    <t>Завоз песка, посыпка дворовой территории</t>
  </si>
  <si>
    <t>№51/11</t>
  </si>
  <si>
    <t>Завоз песка посыпка дворовой территории</t>
  </si>
  <si>
    <t>Ремонт освещения площадок перед машин. отделением</t>
  </si>
  <si>
    <t>Ремонт освещения площадок перед машин. Отделением</t>
  </si>
  <si>
    <t>№52/12</t>
  </si>
  <si>
    <t>Смена ламп накаливания - кв.34</t>
  </si>
  <si>
    <t>Смена ламп накаливания, переразделка провода - кв. 35,66</t>
  </si>
  <si>
    <t>Установка предохранителя - кв.9</t>
  </si>
  <si>
    <t>Смена ламп накаливания - кв. 3</t>
  </si>
  <si>
    <t>ВРУ</t>
  </si>
  <si>
    <t>Смена ламп накаливания - кв. 18</t>
  </si>
  <si>
    <t>Смена выключателя - кв. 6</t>
  </si>
  <si>
    <t>Смена патронов, ламп накаливания - кв. 27</t>
  </si>
  <si>
    <t>Смена ламп накаливания - кв. 85</t>
  </si>
  <si>
    <t>№55/12</t>
  </si>
  <si>
    <t>Очистка канализационной сети - кв. 11</t>
  </si>
  <si>
    <t>Разборка прокладка  заглушка канализ.труб - 4 п.</t>
  </si>
  <si>
    <t>Разборка прокладка канализ.труб - кв. 45</t>
  </si>
  <si>
    <t>Прокладка разборка канализационных труб Д 100 мм 2,5 м.п. - кв. 71</t>
  </si>
  <si>
    <t>№57/12</t>
  </si>
  <si>
    <t>Установка вентилей Д 15 мм 1 шт. - кв. 72</t>
  </si>
  <si>
    <t>Установка вентилей Д 20 мм 1 шт. - кв. 28</t>
  </si>
  <si>
    <t>Смена сгонов Д 20 мм 1 шт. пробки радиаторные 1 шт. - кв. 2 Установка вентилей Д 15 мм 1 шт. - кв. 10</t>
  </si>
  <si>
    <t>Разборка сборка элев.узла с заменой сопла</t>
  </si>
  <si>
    <t>Установка заглушек Д 15 мм 2 шт. - кв. 66</t>
  </si>
  <si>
    <t>Разборка сборка элеват.узла с заменой сопла</t>
  </si>
  <si>
    <t>Смена вентилей Д 15 мм 1 шт. - кв. 16</t>
  </si>
  <si>
    <t>№59/12</t>
  </si>
  <si>
    <t>Ремонт помещений элеваторного узла</t>
  </si>
  <si>
    <t>№61/11</t>
  </si>
  <si>
    <t>№63/11</t>
  </si>
  <si>
    <t>Смена пробко-спуковых кранов 4 шт. сгонов Д 20 мм 2 шт. Д 15 мм 2 шт. Смена труцбопровода Д 32 мм 4 м.п. вентилей Д 15.20 мм 2 шт.</t>
  </si>
  <si>
    <t>Установка вентилей Д 15 мм 1 шт.</t>
  </si>
  <si>
    <t>№48/12</t>
  </si>
  <si>
    <t>Смена проушин, навеска замка - 4 п.</t>
  </si>
  <si>
    <t>Навеска замка - подвал</t>
  </si>
  <si>
    <t>Навеска замка - подвал. Установка дверных полотен - 2 эт. Обшивка окна оргалитом - 5 эт.</t>
  </si>
  <si>
    <t>Пробивка заделка отверстий - кв. 10 Обшивка окон досками - кв. 108 Заделка подвальных окон - 2 бл. Ремонт поверхности кирпичных стен - кв.76</t>
  </si>
  <si>
    <t>Смена деревянного конька - кв. 41,44</t>
  </si>
  <si>
    <t>Остекление - 8 п. Заделка отверстий  - 4 п.</t>
  </si>
  <si>
    <t>Забивка двери - кв. 2 Остекление - 8 п.</t>
  </si>
  <si>
    <t>Очистка сливов - кровля. Заделка отверстий - кв. 6. Утепление трубопровода - 1 п.</t>
  </si>
  <si>
    <t>Установка оконных переплетов - 4 п. Смена проушин - 1 п. Заделка отверстий - кв. 104,108</t>
  </si>
  <si>
    <t>Смена петель - 4 п. Ремонт кровли - 4 п.</t>
  </si>
  <si>
    <t>№45/03</t>
  </si>
  <si>
    <t>№78/03</t>
  </si>
  <si>
    <t>Отогрев труб водоснабжения кв.55</t>
  </si>
  <si>
    <t>Сброс стояков. Смена трубопров. Кв.99</t>
  </si>
  <si>
    <t>Ремонт поверхности кирпичных стен - кв. 89</t>
  </si>
  <si>
    <t>Изоляция покрытий - 4 п.</t>
  </si>
  <si>
    <t>Установка петель 2 шт., проушин 1 шт. - 4 п.</t>
  </si>
  <si>
    <t>Заделка отверстий - кв. 41</t>
  </si>
  <si>
    <t>Заделка подвальных окон</t>
  </si>
  <si>
    <t>Забивка окна оргалитом - 4 п.</t>
  </si>
  <si>
    <t>Забивка двери - 5 п.</t>
  </si>
  <si>
    <t>Обшивка окон оргалитом б/у - 3 п.</t>
  </si>
  <si>
    <t>Ремонт поверхности кирпичных стен - 4 п.</t>
  </si>
  <si>
    <t>Заделка отверстий - 4 п. подвал</t>
  </si>
  <si>
    <t>Остекление - 8 п.</t>
  </si>
  <si>
    <t>Остекление - 4 п.</t>
  </si>
  <si>
    <t>Забивка дверей, установка пароизоляционного слоя - кв. 46, 4 п.</t>
  </si>
  <si>
    <t>Заделка отверстия железом -  1 п.</t>
  </si>
  <si>
    <t>Смена проушин, петель 1 шт. - 1 п.</t>
  </si>
  <si>
    <t>Обшивка двери оргалитом - 2 п.</t>
  </si>
  <si>
    <t>№23/12</t>
  </si>
  <si>
    <t>Смена трубопровода Д 25 мм 2 м.п. - кв. 31,34</t>
  </si>
  <si>
    <t>Ревизия вентилей Д 15 мм 1 шт. - кв.153</t>
  </si>
  <si>
    <t>Установка вентилей Д 15 мм 1 шт. - кв. 31; смена трубопровода Д 32 мм сгонов Д 32 мм 1 шт. - кв. 66; смена сгонов Д 32 мм 1 шт. вентелей Д 32 мм 1 шт. - кв. 50; установка заглушек Д 15 мм 1 шт. - кв. 66</t>
  </si>
  <si>
    <t>Смена трубопровода Д 25 мм 7 м.п. - кв. 51</t>
  </si>
  <si>
    <t>Прокладка трубопровода отопления Д 25 мм 3 м.п. смена сгонов Д 25 мм 1 шт. вентиля Д 25 мм 1 шт. , прокладка отводов водоснабжения Д 20 мм 1,6 м.п. - 2 блок</t>
  </si>
  <si>
    <t>Демонтаж радиатора 1 шт. - кв. 108</t>
  </si>
  <si>
    <t>№03/11</t>
  </si>
  <si>
    <t>Ремонт поверхности кирпичных стен - 3 п.</t>
  </si>
  <si>
    <t>Ремонт металлических лестничных решеток - 2 п.</t>
  </si>
  <si>
    <t>№06/11</t>
  </si>
  <si>
    <t>Востановление метал.поручней - 5,6 п.</t>
  </si>
  <si>
    <t>Перезапуск систем отопления</t>
  </si>
  <si>
    <t>Дог.ТР№14/10</t>
  </si>
  <si>
    <t>Ремонт рулонной кровли 1 блок</t>
  </si>
  <si>
    <t>ДогТР16/10</t>
  </si>
  <si>
    <t>Ремонт рулонной кровли 4 п-д - ООО Спектр</t>
  </si>
  <si>
    <t>Дог.под.№ТР19/10</t>
  </si>
  <si>
    <t>Обшивка , забивка окон, дверей, изоляция тр.пр. кв.70,94</t>
  </si>
  <si>
    <t>№34/01</t>
  </si>
  <si>
    <t>Забивка дверей ДСП, брусок кв.70,94</t>
  </si>
  <si>
    <t>№59/02</t>
  </si>
  <si>
    <t>Обшивка окна ДСП б/у  2 блок</t>
  </si>
  <si>
    <t>Забивка двери кв.39</t>
  </si>
  <si>
    <t>Укрепление. Дверной коробки</t>
  </si>
  <si>
    <t>Укрепление дверной коробки, обшивка окна ДСП б/у 1 блок</t>
  </si>
  <si>
    <t>№40/03</t>
  </si>
  <si>
    <t>Заваривание двери кв.29,забивка двери 2 блок с торца</t>
  </si>
  <si>
    <t>Обшивка окна ДСП б/у, забивка двери кв.5,29</t>
  </si>
  <si>
    <t>Смена сгонов, пробок радиат. Кв.20</t>
  </si>
  <si>
    <t>Расчёт</t>
  </si>
  <si>
    <t>Закрытие задвижек</t>
  </si>
  <si>
    <t>№76/03</t>
  </si>
  <si>
    <t>Очистка,пробки - подвал кв.10</t>
  </si>
  <si>
    <t>№35/03</t>
  </si>
  <si>
    <t>Очистка 2 п-д</t>
  </si>
  <si>
    <t>№02/01</t>
  </si>
  <si>
    <t>Смена ламп кв.12</t>
  </si>
  <si>
    <t>Снятие показаний</t>
  </si>
  <si>
    <t>№24/03</t>
  </si>
  <si>
    <t>Посыпка песком дворов. Территории</t>
  </si>
  <si>
    <t>№30/01</t>
  </si>
  <si>
    <t>№93/03</t>
  </si>
  <si>
    <t>№83/02</t>
  </si>
  <si>
    <t>Задолженность  перед УК: содержание и текущий ремонт (по начислению) по состоянию на 31.12.2010г.</t>
  </si>
  <si>
    <t>Отчет ООО УК "Наш дом" по выполненным работам за 2010г. по адресу пр. Мира, 22</t>
  </si>
  <si>
    <t>Замеры в элеваторном узле</t>
  </si>
  <si>
    <t>Уборка чердака с погрузкой мусора</t>
  </si>
  <si>
    <t>Задолженность УК: содержание и текущий ремонт (по начислению) по состоянию на 31.12.2010г.</t>
  </si>
  <si>
    <t>Отчет ООО УК "Наш дом" по выполненным работам за 2010г. по адресу пр. Мира, 24</t>
  </si>
  <si>
    <t>Канализация, ХВС</t>
  </si>
  <si>
    <t>Уборка чердака, подвала, погрузка мусора</t>
  </si>
  <si>
    <t>Прочистка вентканалов - кв.116,147</t>
  </si>
  <si>
    <t>Прочистка вентканалов - кв.26</t>
  </si>
  <si>
    <t>Прочистка вентканалов - кв.23</t>
  </si>
  <si>
    <t>Прочистка вентканалов - кв.3,8</t>
  </si>
  <si>
    <t>Прочистка вентканалов - кв.63,69</t>
  </si>
  <si>
    <t>Прочистка вентканалов - кв.14</t>
  </si>
  <si>
    <t>Прочистка вентканалов - кв. 8,29</t>
  </si>
  <si>
    <t>№32/11</t>
  </si>
  <si>
    <t>Установка заглушки - 1 бл. Смена отвода Д 100 мм - 2 бл. Прокладка трубопровода канализации - 1 бл.</t>
  </si>
  <si>
    <t>Смена отвода Д 100 мм-2 бл.; замена трубопровода канал. Д 100 мм 2,15 м.п.-1бл.; замена трубопровода канал. Д 100 мм 1 м.п. кв. 47</t>
  </si>
  <si>
    <t>Прочистка канализации - кв.61</t>
  </si>
  <si>
    <t>Очистка канализационной сети - кв. 3, подвал</t>
  </si>
  <si>
    <t>Очистка канализационной сети - 80</t>
  </si>
  <si>
    <t>Замена трубопровода канализации Д 100 мм 1,3 м.п. - кв. 5</t>
  </si>
  <si>
    <t>Прочистка канализации</t>
  </si>
  <si>
    <t>№30/11</t>
  </si>
  <si>
    <t>Прочистка вентканалов</t>
  </si>
  <si>
    <t>№60/10</t>
  </si>
  <si>
    <t>№26/11</t>
  </si>
  <si>
    <t>Уборка, вывоз мусора</t>
  </si>
  <si>
    <t>Востановление питающего кабеля на лифт</t>
  </si>
  <si>
    <t>№61/10</t>
  </si>
  <si>
    <t>Аварийный ремонт этажного щитка</t>
  </si>
  <si>
    <t>№58/10</t>
  </si>
  <si>
    <t>Смена трубопровода Д 50 мм 5,8 м.п.</t>
  </si>
  <si>
    <t xml:space="preserve">Ремонт мягкой кровли </t>
  </si>
  <si>
    <t>Перезапуск отопления</t>
  </si>
  <si>
    <t xml:space="preserve">Замеры  </t>
  </si>
  <si>
    <t>Замеры элеваторный узел</t>
  </si>
  <si>
    <t>Замеры элеватный узел</t>
  </si>
  <si>
    <t>Акт</t>
  </si>
  <si>
    <t>Сброс стояков,смена тр.пр.,устан.сгонов,вентилей Кв.61,62,15</t>
  </si>
  <si>
    <t>Сброс стояков  Кв.57</t>
  </si>
  <si>
    <t>Слив и наполн.,устан.вентилей,сгоны,резьбы</t>
  </si>
  <si>
    <t>№05/05</t>
  </si>
  <si>
    <t>№72/05</t>
  </si>
  <si>
    <t>Восстановление  4,5 п-д</t>
  </si>
  <si>
    <t>№25/05</t>
  </si>
  <si>
    <t>Подключение  1,2 п-д</t>
  </si>
  <si>
    <t>Подключение 1 п-д</t>
  </si>
  <si>
    <t>Подключение 3 п-д</t>
  </si>
  <si>
    <t>№15/05</t>
  </si>
  <si>
    <t>Восстановление 1,2,3,4 п-д</t>
  </si>
  <si>
    <t>№12/05</t>
  </si>
  <si>
    <t>№24/05</t>
  </si>
  <si>
    <t>Ремонт спуска в подвал  1 блок</t>
  </si>
  <si>
    <t>№85/05</t>
  </si>
  <si>
    <t>Отогревание стояков - кв. 95</t>
  </si>
  <si>
    <t>Очистка канализационной сети - 1 бл., подвал</t>
  </si>
  <si>
    <t>Очистка канализационной сети - 2 бл., подвал</t>
  </si>
  <si>
    <t>Отогревание стояков - кв. 19</t>
  </si>
  <si>
    <t>Разборка прокладка труб канализации Д 100мм 2,5 м.п. - кв. 77</t>
  </si>
  <si>
    <t>Разборка прокладка канализационных труб Д 100 мм 2 м.п. - кв. 88</t>
  </si>
  <si>
    <t>№91/12</t>
  </si>
  <si>
    <t xml:space="preserve">Заделка отверстий </t>
  </si>
  <si>
    <t>Заделка отверстий, установка стекол б/у 2 п.</t>
  </si>
  <si>
    <t>Обшивка окна оргалитом, установка проушин 2 шт., навеска замка 1 шт. - 6 п. элеватор</t>
  </si>
  <si>
    <t>Забивка двери - кв. 11</t>
  </si>
  <si>
    <t>Пробивка заделка отверстий - кв. 60,64</t>
  </si>
  <si>
    <t>Обшивка балконной двери оргалитом б/у - 1 бл.</t>
  </si>
  <si>
    <t>Слив и наполн.,смена сгонов,пробок радиат. Кв.12</t>
  </si>
  <si>
    <t>Сброс стояков,устан.вентилей,задвижки,резьбы- 3 блок,Кв.108</t>
  </si>
  <si>
    <t>Смена резьбы  2 п-д</t>
  </si>
  <si>
    <t>№36/05</t>
  </si>
  <si>
    <t>Сброс стояков,смена тр.пр.  Кв.82</t>
  </si>
  <si>
    <t>Сброс стояков,смена тр.пр,вваривание резьбы Кв.51,36</t>
  </si>
  <si>
    <t>Слив и наполн.,смена тр.пр.  2 п-д</t>
  </si>
  <si>
    <t>№09/11</t>
  </si>
  <si>
    <t>Заделка свищей - элеватор</t>
  </si>
  <si>
    <t>Замеры в элеват. Узлах</t>
  </si>
  <si>
    <t>Очистка 1 п-д</t>
  </si>
  <si>
    <t>Очистка двора от снега</t>
  </si>
  <si>
    <t>Обшивка стен оргалитом 1 п-д</t>
  </si>
  <si>
    <t>Спектр</t>
  </si>
  <si>
    <t>ремонт кровли и электротехнические работы</t>
  </si>
  <si>
    <t>№75/02</t>
  </si>
  <si>
    <t>Замена разводки</t>
  </si>
  <si>
    <t>№84/01</t>
  </si>
  <si>
    <t>Ревизия эл. оборудования, провода силов.,предохранит</t>
  </si>
  <si>
    <t>Саниехнические работы</t>
  </si>
  <si>
    <t>Подмотка сборки кв.54</t>
  </si>
  <si>
    <t>Прочистка засоров ГВС, ХВС кв.59</t>
  </si>
  <si>
    <t>Сброс стояков, установка заглушек кв.64</t>
  </si>
  <si>
    <t>Замеры кв.47</t>
  </si>
  <si>
    <t>Подмотка сборки 3 п-д</t>
  </si>
  <si>
    <t>Отчет ООО УК "Наш дом" по выполненным работам за 2010г. по адресу пр. Комсмольский, 4</t>
  </si>
  <si>
    <t>Ремонт вентиляции</t>
  </si>
  <si>
    <t>Сантехнические работы кв.34</t>
  </si>
  <si>
    <t xml:space="preserve"> кв. 44 прочистка засоров</t>
  </si>
  <si>
    <t>Изготовление и установка щита на штрабу</t>
  </si>
  <si>
    <t>Прочистка вент.каналов  кв.63</t>
  </si>
  <si>
    <t>СПРАВОЧНО</t>
  </si>
  <si>
    <t>Заделка свищей кв.58</t>
  </si>
  <si>
    <t>Ревизия и замена задвижек, вентилей</t>
  </si>
  <si>
    <t>Ревизия элеваторов</t>
  </si>
  <si>
    <t>Прочистка вентиля на смывной бачок кв. 24</t>
  </si>
  <si>
    <t>№87/07</t>
  </si>
  <si>
    <t>Врезка подъездного отопления - 1,2,3,4 п.</t>
  </si>
  <si>
    <t>№83/07</t>
  </si>
  <si>
    <t>Ремонт помещений элеваторных узлов</t>
  </si>
  <si>
    <t xml:space="preserve">Ремонт помещений элеваторного узла </t>
  </si>
  <si>
    <t>№82/07</t>
  </si>
  <si>
    <t>Очистка канализационной сети кв. 39</t>
  </si>
  <si>
    <t>Сброс воды, ревизия вентеля на ф 15 мм пр. Мира, 24, кв. 88</t>
  </si>
  <si>
    <t xml:space="preserve">пр. Мира, 6- подвал, кв. 20 установка вентелей ф 15 мм - 2 шт. </t>
  </si>
  <si>
    <t>Ремонт водосточных труб 2 п-д</t>
  </si>
  <si>
    <t>№55/03</t>
  </si>
  <si>
    <t>№67/03</t>
  </si>
  <si>
    <t>Восстановление спуска в подвал 4 блок</t>
  </si>
  <si>
    <t>Уплотнение сгонов кв.85 набивка сальников</t>
  </si>
  <si>
    <t>Заделка свищей,слив и наполнение кв.129,130</t>
  </si>
  <si>
    <t>Врезки,прокладка тр.пр. вентили,сгоны 1-2</t>
  </si>
  <si>
    <t>очистка кв.3</t>
  </si>
  <si>
    <t>очистка кв.42,разборка,прокладка тр.пр.</t>
  </si>
  <si>
    <t>очистка 2 блок</t>
  </si>
  <si>
    <t>Смена ламп,выключателей кв.21,65</t>
  </si>
  <si>
    <t>Завоз песка,посыпка песком дворовых территорий</t>
  </si>
  <si>
    <t>очистка дворов от снега трактором</t>
  </si>
  <si>
    <t>Обшивка окон ДСП б/у 8 п-д</t>
  </si>
  <si>
    <t>Заделка подвальных окон картоном кв.3</t>
  </si>
  <si>
    <t>Заделка отверстий,обшивка оргалитом 7 п-д</t>
  </si>
  <si>
    <t>Смена дверн. Проушин 7 п-д</t>
  </si>
  <si>
    <t>ООО" Техно"</t>
  </si>
  <si>
    <t>Задолженность жильцов перед УК по выполненным работам по содержанию и ремонту (по факту оплаты) по состоянию на 31.12.2010г.</t>
  </si>
  <si>
    <t>Отчет ООО УК "Наш дом" по выполненным работам за 2010г. по адресу пр. Мира, 12</t>
  </si>
  <si>
    <t>Подключение отопления 1,2 п-д</t>
  </si>
  <si>
    <t>Навеска регистров 2 под-д</t>
  </si>
  <si>
    <t>Восстановление подъездного отопления 1 п.</t>
  </si>
  <si>
    <t>Ремонтно - строительные работы</t>
  </si>
  <si>
    <t>ГВС, ХВС</t>
  </si>
  <si>
    <t>Посыпка песком дворововой территории</t>
  </si>
  <si>
    <t>Очистка козырьков от мусора</t>
  </si>
  <si>
    <t>Задолженность  УК: содержание и текущий ремонт (по начислению) по состоянию на 31.12.2010г.</t>
  </si>
  <si>
    <t>Отчет ООО УК "Наш дом" по выполненным работам за 2010г. по адресу пр. Мира, 13</t>
  </si>
  <si>
    <t>Восстановление подъездного отопления  2 п-д</t>
  </si>
  <si>
    <t>Ремонтно- строительные работы</t>
  </si>
  <si>
    <t>Смена дверных пружин 2 блок; забивка двери кв.28</t>
  </si>
  <si>
    <t>Замеры ., сброс воды, смена вентилей, пр. Мира, 13, кв. 92</t>
  </si>
  <si>
    <t>Отчет ООО УК "Наш дом" по выполненным работам за 2010г. по адресу пр. Мира, 14</t>
  </si>
  <si>
    <t>Замена канализационного стояка на кровле  Кв.101</t>
  </si>
  <si>
    <t>ГВС, канализация</t>
  </si>
  <si>
    <t>Врезка подъездного отопления  5,6 п-д</t>
  </si>
  <si>
    <t>Ремонт  кровли кв.35,36,101</t>
  </si>
  <si>
    <t>Установка заглушек Д 15мм, смена сгонов Д 20 мм, радиаторных пробок кв.84</t>
  </si>
  <si>
    <t>Отчет ООО УК "Наш дом" по выполненным работам за 2010г. по адресу пр. Мира, 15</t>
  </si>
  <si>
    <t>Пробивка отверстий в бетон. стенах,ликвид.возд.пробок в стояках</t>
  </si>
  <si>
    <t>Отчет ООО УК "Наш дом" по выполненным работам за 2010г. по адресу пр. Мира, 18</t>
  </si>
  <si>
    <t>Строительно- ремонтные работы</t>
  </si>
  <si>
    <t>Ремонт кровли 2008г. ООО "Спектр"</t>
  </si>
  <si>
    <t>Сброс стояков,разборка,прокладка тр.пр.,муфта,крестовина  Кв.99</t>
  </si>
  <si>
    <t>Очистка</t>
  </si>
  <si>
    <t>Очистка  Кв.5</t>
  </si>
  <si>
    <t xml:space="preserve"> кв. 42 - смена труб чугунных, ревизия.</t>
  </si>
  <si>
    <t>№98/12</t>
  </si>
  <si>
    <t>№101/12</t>
  </si>
  <si>
    <t>Смена ламп накаливания - кв. 5</t>
  </si>
  <si>
    <t>Смена ламп накаливания - кв. 16</t>
  </si>
  <si>
    <t>Ревизия этажных щитков - кв. 53</t>
  </si>
  <si>
    <t>№22/12</t>
  </si>
  <si>
    <t>Установка вентилей Д 15 мм 1 шт., смена трубопровода Д 20 мм - кв. 85,77; установка вентилей Д 15 мм 2 шт. - кв. 65; разборка сборка элеваторного узла с заменой сопла - элеватор</t>
  </si>
  <si>
    <t>Уплотнение сгонов 2 шт. - 1,6,5 п.</t>
  </si>
  <si>
    <t>Смена трубопровода Д 25 мм 1,5 м.п. - кв. 17</t>
  </si>
  <si>
    <t>Прокладка трубопровода отопления Д 20 мм, смена сгонов Д 20 мм 1 шт. - кв. 23</t>
  </si>
  <si>
    <t>Установка заглушек Д 50 мм 1 шт.</t>
  </si>
  <si>
    <t>Заделка свищей - 6 п.</t>
  </si>
  <si>
    <t>Заделка свищей - 2 бл.</t>
  </si>
  <si>
    <t>Замена трубопровода Д 50 мм 3,2 м.п. - подвал</t>
  </si>
  <si>
    <t>Установка вентилей Д 15 мм 5 шт., смена сгонов Д 20 мм 3 шт. - кв. 69</t>
  </si>
  <si>
    <t>№70/12</t>
  </si>
  <si>
    <t>№73/12</t>
  </si>
  <si>
    <t>Разборка прокладка трубопровода канализации Д 100 мм 2 м.п. - кв. 41; очистка канализационной сети - кв. 59,60</t>
  </si>
  <si>
    <t>Очистка канализационной сети - кв. 3</t>
  </si>
  <si>
    <t>Разборка прокладка канализационных труб Д 100 мм 1 м.п. - кв. 52</t>
  </si>
  <si>
    <t>Разборка прокладка канализационных труб Д 100 мм 2 м.п. - кв. 3,19</t>
  </si>
  <si>
    <t>Очистка канализационной сети - кв. 16</t>
  </si>
  <si>
    <t>№74/12</t>
  </si>
  <si>
    <t>№76/12</t>
  </si>
  <si>
    <t>№79/12</t>
  </si>
  <si>
    <t>Уплотнение сгонов 1 шт.</t>
  </si>
  <si>
    <t>Снятие установка радиаторов 0 кв. 28</t>
  </si>
  <si>
    <t>Уплотнение сгонов 1 шт. - 3 п.</t>
  </si>
  <si>
    <t>Заваривание свища на п/сушителе - кв. 17</t>
  </si>
  <si>
    <t>Замеры - 2,3 блок</t>
  </si>
  <si>
    <t>от снега</t>
  </si>
  <si>
    <t>№97/01</t>
  </si>
  <si>
    <t>Забивка слуховых окон кв.1,2</t>
  </si>
  <si>
    <t>Затраты на МУП "АРКЦ", ООО УК "Наш дом"</t>
  </si>
  <si>
    <t>ВСЕГО работ по содержанию и ремонту за 2010г.</t>
  </si>
  <si>
    <t>Начислено:содержание и текущий ремонт за 2010г.</t>
  </si>
  <si>
    <t>Начислено: капитальный ремонт за 2010г.</t>
  </si>
  <si>
    <t>Навеска регистров. Подключение 3-4 п-ды</t>
  </si>
  <si>
    <t>Восстановление 4 п-д</t>
  </si>
  <si>
    <t>Восстановление 1 п-д</t>
  </si>
  <si>
    <t>Ремонт кровли - 3 п-д ООО "Спектр"</t>
  </si>
  <si>
    <t>Ремонт кровли - 6 п-д, 3 блок ООО "Спектр"</t>
  </si>
  <si>
    <t>Смена отвода, слив и наполнение кв.74</t>
  </si>
  <si>
    <t>Замеры в элеваторах</t>
  </si>
  <si>
    <t>Смена ламп кв.108</t>
  </si>
  <si>
    <t>№91/03</t>
  </si>
  <si>
    <t>Прибивка притвора, ремонт порога 5-6 под-ды</t>
  </si>
  <si>
    <t>Заделка отверстий в ж/б перекр. 4-5 под-ды</t>
  </si>
  <si>
    <t>Забивка двери 6 п-д</t>
  </si>
  <si>
    <t>Смена дощатых полов,обшивка двери оргалитом 3 п-д</t>
  </si>
  <si>
    <t>№57/05</t>
  </si>
  <si>
    <t>Очистка  3 п-д</t>
  </si>
  <si>
    <t>Сан.тех.работы: очистка канализационной сети Кв.1   (7м)</t>
  </si>
  <si>
    <t>Смена водостоков ООО "Пирамида" 2008г.</t>
  </si>
  <si>
    <t>№67/02</t>
  </si>
  <si>
    <t>Замена козырьков 2-3 под-ды</t>
  </si>
  <si>
    <t>№81/03</t>
  </si>
  <si>
    <t>Замена козырьков 1 под-д</t>
  </si>
  <si>
    <t>№77/03</t>
  </si>
  <si>
    <t>Изготовление и установка 3-4 п.</t>
  </si>
  <si>
    <t>№26/03</t>
  </si>
  <si>
    <t>Изготовление и установка 2 п-д</t>
  </si>
  <si>
    <t>№29/02</t>
  </si>
  <si>
    <t>Аварийный ремонт стоячной разводки 1 п-д</t>
  </si>
  <si>
    <t>364/03</t>
  </si>
  <si>
    <t>Ревизия вентилей сброс стояков,прочистка засоров ХВС,ГВС</t>
  </si>
  <si>
    <t>Установка заглушек кв.5</t>
  </si>
  <si>
    <t>Смена, прокладка трубопровода,резьбы. Вентили кв.6,10</t>
  </si>
  <si>
    <t>Смена трубопровода Д 15 мм 0,5 м.п. - кв. 75</t>
  </si>
  <si>
    <t>Смена установка вентилей Д 15 мм 1 шт. - кв. 18. Разборка и сборка элев.узла с заменой сопла - подвал</t>
  </si>
  <si>
    <t>Отчет ООО УК "Наш дом" по выполненным работам за 2010г. по адресу ул. Амурская, 12</t>
  </si>
  <si>
    <t>Очистка дворовой территории механическим способом</t>
  </si>
  <si>
    <t>№31/07</t>
  </si>
  <si>
    <t>Ремонт помещения электрощитовой</t>
  </si>
  <si>
    <t>№28/07</t>
  </si>
  <si>
    <t>Замена розлива отопления 2 блок</t>
  </si>
  <si>
    <t>№27/07</t>
  </si>
  <si>
    <t>Замена канализации 4 блок</t>
  </si>
  <si>
    <t>№25/07</t>
  </si>
  <si>
    <t>№24/07</t>
  </si>
  <si>
    <t>Период выполнения</t>
  </si>
  <si>
    <t>Вид работ</t>
  </si>
  <si>
    <t>ГВС,ХВС</t>
  </si>
  <si>
    <t>Обеспечение санит.состояния зданий и придомовой территории</t>
  </si>
  <si>
    <t>Ремонт шиферной кровли</t>
  </si>
  <si>
    <t>Задолженность перед УК: содержание и текущий ремонт (по начислению) по состоянию на 31.12.2010г.</t>
  </si>
  <si>
    <t>№96/01</t>
  </si>
  <si>
    <t xml:space="preserve">Замена водовода  </t>
  </si>
  <si>
    <t>№22/02</t>
  </si>
  <si>
    <t>Замена водовода (доп.работы)</t>
  </si>
  <si>
    <t>№75/03</t>
  </si>
  <si>
    <t>Восстановление 3 под-да</t>
  </si>
  <si>
    <t>№07/02</t>
  </si>
  <si>
    <t>Замена дверного полотна 3 п-д</t>
  </si>
  <si>
    <t>Ремонт эл.оборудования 2 п-д</t>
  </si>
  <si>
    <t>Подмотка сборки по контрагайке кв.65</t>
  </si>
  <si>
    <t>Очистка кв.60</t>
  </si>
  <si>
    <t>Укрепление канализ. Труб в подвале</t>
  </si>
  <si>
    <t>Смена ламп. Патронов кв.71</t>
  </si>
  <si>
    <t xml:space="preserve">Завоз песка </t>
  </si>
  <si>
    <t>Завоз песка, посыпка песком дворовых территорий</t>
  </si>
  <si>
    <t>№86/03</t>
  </si>
  <si>
    <t>Навешивание замка кв.5</t>
  </si>
  <si>
    <t>Смена дверных петель 3 п-д</t>
  </si>
  <si>
    <t>Установка дверных полотен 1 п-д</t>
  </si>
  <si>
    <t>Смена дверных пружин 3 п-д</t>
  </si>
  <si>
    <t>Ремонт двери, смена петель 5 п-д</t>
  </si>
  <si>
    <t>Смена труб,тройники,муфты,заглушки  2 п-д,подвал</t>
  </si>
  <si>
    <t>Очистка  подвал,  Кв.1</t>
  </si>
  <si>
    <t>Очистка,разборка,прокладка тр.пр. 5 п-д</t>
  </si>
  <si>
    <t>Очистка  2 п-д</t>
  </si>
  <si>
    <t>Очистка  3 блок</t>
  </si>
  <si>
    <t>№75/05</t>
  </si>
  <si>
    <t>Врезка отопления  7,8 п-ды</t>
  </si>
  <si>
    <t>№60/05</t>
  </si>
  <si>
    <t xml:space="preserve"> кв. 39 прочистка засоров ХВС</t>
  </si>
  <si>
    <t>Смена сгонов,устан.вентилей,резьбы Кв.47,48, 4 п-д</t>
  </si>
  <si>
    <t>Сброс стояков,смена вентилей,заделка свищей Кв.39,57,подвал</t>
  </si>
  <si>
    <t>Сброс стояков,устан.вентилей,вваривание резьбы  Кв.96</t>
  </si>
  <si>
    <t xml:space="preserve"> кв. 10 демонтаж труб ХВС (30 см) </t>
  </si>
  <si>
    <t>Сброс стояков,смена тр.провода Кв.70</t>
  </si>
  <si>
    <t>№47/05</t>
  </si>
  <si>
    <t>Ремонт конька  8 п-д</t>
  </si>
  <si>
    <t>№45/05</t>
  </si>
  <si>
    <t>Ревизия ВРУ</t>
  </si>
  <si>
    <t>№42/05</t>
  </si>
  <si>
    <t>Ремонт метал.лестничных решёток  5,6 п-д</t>
  </si>
  <si>
    <t>Устр-во подстилочного слоя,заделка отверстий  1,2 блок</t>
  </si>
  <si>
    <t>Обшивка двери ДСП б/у   7 п-д</t>
  </si>
  <si>
    <t>№69/01</t>
  </si>
  <si>
    <t>Подмотка сборки по контрагайке, кв.6</t>
  </si>
  <si>
    <t>№24/02</t>
  </si>
  <si>
    <t>№25/02</t>
  </si>
  <si>
    <t>Замеры-элеватор; прочистка засоров ХВС,ГВС кв.51</t>
  </si>
  <si>
    <t>расчет</t>
  </si>
  <si>
    <t>прочистка канализ.стояков на чердаке</t>
  </si>
  <si>
    <t>№23/02</t>
  </si>
  <si>
    <t>очистка кв.4</t>
  </si>
  <si>
    <t>№17/03</t>
  </si>
  <si>
    <t>Разборка, прокладка тр.пр.п/э трубы, кв.41</t>
  </si>
  <si>
    <t>№04/01-76</t>
  </si>
  <si>
    <t>№07/01</t>
  </si>
  <si>
    <t xml:space="preserve">Завоз песка  </t>
  </si>
  <si>
    <t>Ремонт метал. лестн. Решёток,обшивка трапа 1,2,3 п-д</t>
  </si>
  <si>
    <t>Смена досок в полах 3 блок</t>
  </si>
  <si>
    <t>Обшивка штрабы,окна;заделка кирпичём гнёзд Кв.74,75:1 блок</t>
  </si>
  <si>
    <t>Переборка шифера,смена конька,гидроизоляция,ремонт отдельных мест покрытия</t>
  </si>
  <si>
    <t>переборка шифера  Кв.28</t>
  </si>
  <si>
    <t>Обшивка окон оргалитом,забивка двери Кв.28</t>
  </si>
  <si>
    <t>Заделка кирпичём гнёзд  3,5 п-д</t>
  </si>
  <si>
    <t>№61/05</t>
  </si>
  <si>
    <t>Заделка отверстий,обшивка штрабы оргалитом Кв.87,98,99</t>
  </si>
  <si>
    <t>Смена конька,устр-во гидроизоляции,забивка слух.окон</t>
  </si>
  <si>
    <t>Забивка слуховых окон</t>
  </si>
  <si>
    <t xml:space="preserve">Очистка, сброс воды, смена канал. труб, отводов, ревизии, тройников </t>
  </si>
  <si>
    <t>Забивка слухов.окон</t>
  </si>
  <si>
    <t>Забивка слух.окон,смена дверных петель</t>
  </si>
  <si>
    <t>Обшивка окон досками,оргалитом б/у</t>
  </si>
  <si>
    <t>Пробивка слива 1 п-д, Кв.29</t>
  </si>
  <si>
    <t>Огражд.лестн.площадок перилами,поручни(дерев.) 1 п-д</t>
  </si>
  <si>
    <t>Электротехнические работы - кв. 40</t>
  </si>
  <si>
    <t>Электротехнические работы - кв.38</t>
  </si>
  <si>
    <t>Электротехнические работы - кв. 6,63,68,90,110</t>
  </si>
  <si>
    <t>№54/11</t>
  </si>
  <si>
    <t>Ремонт кровли и лестничного марша - ООО Спектр</t>
  </si>
  <si>
    <t xml:space="preserve"> </t>
  </si>
  <si>
    <t xml:space="preserve"> кв. 115, 119 смена труб на ПВХ канализация (5 м).</t>
  </si>
  <si>
    <t>Забивка двери Кв.15; 1-4 подъезд - заделка отверстий</t>
  </si>
  <si>
    <t>Разборка,прокладка тр.пр.,муфта,переход Кв.36</t>
  </si>
  <si>
    <t>№50/05</t>
  </si>
  <si>
    <t>Пробивка в бетон.стенах  Кв.98</t>
  </si>
  <si>
    <t>Смена дверн.петель-2 п-д;заделка отверстий 1-4 п-д</t>
  </si>
  <si>
    <t>Ремонт метал.лестн.ограждений,5 п-д;разборка грунта-элеватор</t>
  </si>
  <si>
    <t>№49/05</t>
  </si>
  <si>
    <t>Врезка подъездного отопл.  2 п-д</t>
  </si>
  <si>
    <t>№37/05</t>
  </si>
  <si>
    <t>Сброс стояков,уплотн.сгонов.смена тр.пр. Кв.68,73</t>
  </si>
  <si>
    <t>Сброс стояков,смена отводов  Кв.46</t>
  </si>
  <si>
    <t>Ликвидация возд.пробок в стояках  Кв.15</t>
  </si>
  <si>
    <t>Пробивка в бетон.стенах,смена тр.пр.,отводов</t>
  </si>
  <si>
    <t>Уплотн.сгонов,ревизия спускных кранов Кв.96,100</t>
  </si>
  <si>
    <t>Сброс стояков,смена сгонов  Кв.18</t>
  </si>
  <si>
    <t>Смена сгонов,пробок радиат.;слив и наполнение  Кв.2</t>
  </si>
  <si>
    <t>№51/02</t>
  </si>
  <si>
    <t>Изготовление и установка дерев. Поручней 1 п-д</t>
  </si>
  <si>
    <t>№60/02</t>
  </si>
  <si>
    <t>Замена дверного блока 1 п-д</t>
  </si>
  <si>
    <t>Прочистка засоров, смена сгонов, установка вентилей кв.13</t>
  </si>
  <si>
    <t>Смена сгонов Д 20 мм 1 шт. вентилей Д 20 мм 1 шт. установка заглушек Д 15 мм 1 шт. (подъездное отопление) - 3 блок</t>
  </si>
  <si>
    <t>Смена вентилей, клапанов Д 50 мм 2 шт. - 1,2 эл. Ревизия установка вентилей Д 15 мм 2 шт. Д 20 мм 1 шт. - кв. 146,154</t>
  </si>
  <si>
    <t>№26/12</t>
  </si>
  <si>
    <t>Установка вентилей Д 15 мм 2 шт. ревизия вентилей Д 50 мм 1 шт. - элеватор</t>
  </si>
  <si>
    <t>Заделка свищей - кв. 41</t>
  </si>
  <si>
    <t>Смена трубопровода Д 50 мм 2,15 м.п. - подвал</t>
  </si>
  <si>
    <t>Смена сгонов Д 20 мм 2 шт., радиаторных пробок 2 шт. - кв.19</t>
  </si>
  <si>
    <t>Установка вентилей Д 20 мм 1 шт. смена сгонов Д 20 мм 1 шт. - кв. 12, прочистка засоров 3 шт. - кв. 15</t>
  </si>
  <si>
    <t>Уплотнение сгонов - кв. 45</t>
  </si>
  <si>
    <t>Установка заглушек Д 15 мм 1 шт. - кв. 75</t>
  </si>
  <si>
    <t>Смена трубопровода Д 20 мм 1,9 м.п. - 1 блок</t>
  </si>
  <si>
    <t>Уборка подвала, вывоз мусора пр. Мира, 15, 2 блок</t>
  </si>
  <si>
    <t>23/04</t>
  </si>
  <si>
    <t>03/04</t>
  </si>
  <si>
    <t>46/04</t>
  </si>
  <si>
    <t>Установка металлической двери пр. Мира, 15,2 блок, подвал.</t>
  </si>
  <si>
    <t>29/04</t>
  </si>
  <si>
    <t>Ремонт лестничных ограждений пр. Комсомольский, 4 - 4 под.</t>
  </si>
  <si>
    <t>91/04</t>
  </si>
  <si>
    <t>04/04</t>
  </si>
  <si>
    <t>Изготовление и установка метеллической двери пр. Мира, 22-4 под.</t>
  </si>
  <si>
    <t>44/04</t>
  </si>
  <si>
    <t>Ремонт электрооборудования пр.Комсомольский, 24, под. 3,4</t>
  </si>
  <si>
    <t>05/04</t>
  </si>
  <si>
    <t>59/04</t>
  </si>
  <si>
    <t>71/04</t>
  </si>
  <si>
    <t>Востановление подъездного отопления пр. Мира, 24, под 1,2.</t>
  </si>
  <si>
    <t>Востановление подъездного отопления пр. Мира, 24, под 3,4.</t>
  </si>
  <si>
    <t>77/04</t>
  </si>
  <si>
    <t>Востановление подъездного отопления пр. Мира, 24, под 5,6.</t>
  </si>
  <si>
    <t>70/04</t>
  </si>
  <si>
    <t>Ремонт двери выправка укрепление пристрожка - 2 п.</t>
  </si>
  <si>
    <t>№92/12</t>
  </si>
  <si>
    <t>Смена сгонов Д 25 мм 1 шт., трубопровода Д 32 мм 2 м.п. - подвал</t>
  </si>
  <si>
    <t>Смена трубопровода Д 20 мм 1,5 м.п. сгонов Д 20 мм 1 шт. установка радиаторных пробок 1 шт. смена вентилей Д 15 мм 2 шт. - кв. 59, элеватор</t>
  </si>
  <si>
    <t>Установка заглушек Д 15 мм - кв. 5,9</t>
  </si>
  <si>
    <t>Смена вентеля Д 15 мм 1 шт. - кв. 32</t>
  </si>
  <si>
    <t>Установка отсечных вентилей 2 шт. - кв. 131</t>
  </si>
  <si>
    <t>Справка</t>
  </si>
  <si>
    <t>Очистка чердаков от снега и наледи</t>
  </si>
  <si>
    <t>Очистка чердаков от снега</t>
  </si>
  <si>
    <t>Профосмотры</t>
  </si>
  <si>
    <t>№2/04</t>
  </si>
  <si>
    <t>Профосмотр</t>
  </si>
  <si>
    <t>№20/07</t>
  </si>
  <si>
    <t>Очистка канализационной сети 4 п.</t>
  </si>
  <si>
    <t>Очистка канализационной сети 2 блок</t>
  </si>
  <si>
    <t>Очистка канализационной сети 5 п.</t>
  </si>
  <si>
    <t xml:space="preserve">Очистка канализационной сети </t>
  </si>
  <si>
    <t>Очистка канализационной сети 3 блок, кв. 100</t>
  </si>
  <si>
    <t>Очистка канализационной сети 3</t>
  </si>
  <si>
    <t>Очистка канализационной сети 5</t>
  </si>
  <si>
    <t>Осмотр вентиляционных каналов</t>
  </si>
  <si>
    <t xml:space="preserve">Справка </t>
  </si>
  <si>
    <t>Открытие и закрытие оконных рам</t>
  </si>
  <si>
    <t>№72/07</t>
  </si>
  <si>
    <t>№66/08</t>
  </si>
  <si>
    <t>Замена трубопровода кв.36</t>
  </si>
  <si>
    <t>Установка заглушек на подъездное отопление 1 п.</t>
  </si>
  <si>
    <t>Ревизия задвижек, вентилей 1,2 эл.</t>
  </si>
  <si>
    <t>Ревизия вентилей, задвижек установка вентиля</t>
  </si>
  <si>
    <t>Замена розлива ХВС тр ф 76мм-34,5м пр. Комсомольский, 20.</t>
  </si>
  <si>
    <t>48/04</t>
  </si>
  <si>
    <t>Замена водовода ХВС труба ф 76мм-13,4м пр. Комсомольский, 24</t>
  </si>
  <si>
    <t>49/04</t>
  </si>
  <si>
    <t>73/04</t>
  </si>
  <si>
    <t>Замена розлива отопления тр ф 50мм-4м, ф32мм-4м пр. Комсомольский,20</t>
  </si>
  <si>
    <t>27/04</t>
  </si>
  <si>
    <t>Замена розлива отопления пр. Мира, 28, кв.49 (4,1м)</t>
  </si>
  <si>
    <t>66/04</t>
  </si>
  <si>
    <t>Замена водовода ХВС тр ф 50мм-20,6м пр. Мира, 26, 2 блок</t>
  </si>
  <si>
    <t>14/04</t>
  </si>
  <si>
    <t>Изготовление и установка поручней пр. Комсомольский, 9-3 под.</t>
  </si>
  <si>
    <t>Изготовление и установка поручней пр. Мира, 32-1 под.</t>
  </si>
  <si>
    <t>39/04</t>
  </si>
  <si>
    <t>ХВС, Отопление</t>
  </si>
  <si>
    <t>Ремонт шиферной кровли 183 кв.м , под. 4,6</t>
  </si>
  <si>
    <t>Отчет ООО УК "Наш дом" по выполненным работам за 2010г. по адресу пр. Комсомольский, 12</t>
  </si>
  <si>
    <t>Сброс воды, смена трубы ф 32 мм (2м), кв. 75</t>
  </si>
  <si>
    <t>Сан.тех.работы: очистка канализационной сети , 12-1п (21м)</t>
  </si>
  <si>
    <t>Остекление, обшивка дверей оргалитом, устройство короба из ДСП - 5 п.</t>
  </si>
  <si>
    <t>Ревизия вентилей задвижек 2,3 п.</t>
  </si>
  <si>
    <t>Смена резьб, установка заглушек 3 бл., кв.48</t>
  </si>
  <si>
    <t>Смена задвижки 2 блок</t>
  </si>
  <si>
    <t>№63/08</t>
  </si>
  <si>
    <t>№58/08</t>
  </si>
  <si>
    <t>Отчет ООО УК "Наш дом" по выполненным работам за 2010г. по адресу пр. Комсомольский, 24</t>
  </si>
  <si>
    <t>Ремонтно-строительные работы</t>
  </si>
  <si>
    <t>Сантехнические работы кв.21</t>
  </si>
  <si>
    <t>Очистка дворовой территории от снега механическим способом</t>
  </si>
  <si>
    <t>Очистка козырьков от снега</t>
  </si>
  <si>
    <t>Задолженность УК: капитальный ремонт (по начислению) по состоянию на 31.12.2010г.</t>
  </si>
  <si>
    <t>Ремонт кровли 2-3 под-ды ООО "Спектр"</t>
  </si>
  <si>
    <t>Установка ящиков 1 п-д</t>
  </si>
  <si>
    <t>Установка заглушек кв.70</t>
  </si>
  <si>
    <t>Смена ламп кв.26</t>
  </si>
  <si>
    <t xml:space="preserve">Расчистка дворов. Территории от снега </t>
  </si>
  <si>
    <t>Смена дверн. Петель кв.3</t>
  </si>
  <si>
    <t>смена стекол 2 п-д</t>
  </si>
  <si>
    <t>Забивка двери кв.70</t>
  </si>
  <si>
    <t xml:space="preserve">Сан.тех.работы: очистка канализ. Сети пр. Комсомольский, 6 (15 м) </t>
  </si>
  <si>
    <t>Сан.тех.работы: очистка канализационной сети ул. Амурская, 16-1 (10м)</t>
  </si>
  <si>
    <t>Сан.тех.работы: очистка канализационной сети пр. Комсомольский, 26-27 - замена канализационного стояка (2м)</t>
  </si>
  <si>
    <t>Сан.тех.работы: очистка канализационной сети пр. Мира, 34-6п (10м)</t>
  </si>
  <si>
    <t>83/04</t>
  </si>
  <si>
    <t>Отчет ООО УК "Наш дом" по выполненным работам за 2010г. по адресу пр. Комсомольский, 9</t>
  </si>
  <si>
    <t>Ремонт 3 п-да</t>
  </si>
  <si>
    <t>Уборка чердаков, подвалов, вывоз мусора</t>
  </si>
  <si>
    <t>Отчет ООО УК "Наш дом" по выполненным работам за 2010г. по адресу пр. Комсомольский, 6</t>
  </si>
  <si>
    <t xml:space="preserve">Ремонт подъезда № 5 </t>
  </si>
  <si>
    <t>Изготовление и установка почтовых ящиков 1 п-д</t>
  </si>
  <si>
    <t>Промывка системы отопления,оплата воды д/промывки</t>
  </si>
  <si>
    <t>Отчет ООО УК "Наш дом" по выполненным работам за 2010г. по адресу пр. Комсмольский, 2</t>
  </si>
  <si>
    <t xml:space="preserve">Ремонт спуска в подвал </t>
  </si>
  <si>
    <t>Сброс воды, смена вентелей ф 32, сгонов, вваривание резьбы , подъезд № 3</t>
  </si>
  <si>
    <t>Замеры в элеватарных узлах</t>
  </si>
  <si>
    <t xml:space="preserve">Техническое обслуживание электрооборудования </t>
  </si>
  <si>
    <t xml:space="preserve">Смена ламп,выключателей </t>
  </si>
  <si>
    <t>Очистка сливов от грязи  кв.137</t>
  </si>
  <si>
    <t>Установка дверных петель 6 п-д</t>
  </si>
  <si>
    <t>Навешивание замка 3 блок,заделка отверстий</t>
  </si>
  <si>
    <t>Прочистка вент.каналов кв.112</t>
  </si>
  <si>
    <t>Прочистка вент.каналов  кв.23,77,93,109</t>
  </si>
  <si>
    <t>Ремонт кровли блок 3</t>
  </si>
  <si>
    <t>Разборка,сборка элеваторного узла,установка вентилей</t>
  </si>
  <si>
    <t>Техническое обслуживание электрооборудования пр. Комсомольский, 24-60</t>
  </si>
  <si>
    <t>Техниче6ское обслуживание электрооборудования пр. Мира, 12-4.</t>
  </si>
  <si>
    <t>Техническое обслуживание электрооборудования пр. Мира, 13-69</t>
  </si>
  <si>
    <t>Техническое обслуживание электрооборудования пр. Мира, 14-47</t>
  </si>
  <si>
    <t>Техническое обслуживание электрооборудования пр. Мира, 15-78,95</t>
  </si>
  <si>
    <t>Техническое обслуживание электрооборудования пр. Мира, 8-4</t>
  </si>
  <si>
    <t>Техническое обслуживание электрооборудования пр. Мира, 22-54</t>
  </si>
  <si>
    <t>36/04</t>
  </si>
  <si>
    <t>ППР электрооборудования пр. Мира, 26</t>
  </si>
  <si>
    <t xml:space="preserve">ППР Электрооборудования пр. Мира, 28 </t>
  </si>
  <si>
    <t>ППР электрооборудования пр. мира, 30</t>
  </si>
  <si>
    <t>ППР электрооборудования ул. Лесная, 12</t>
  </si>
  <si>
    <t>Отчет ООО УК "Наш дом" по выполненным работам за 2010г. по адресу пр. Комсмольский, 1</t>
  </si>
  <si>
    <t>Ремонт бетонных полов 5 п-д</t>
  </si>
  <si>
    <t>Задолженность  УК по выполненным работам по содержанию и ремонту (по факту оплаты) по состоянию на 31.12.2010г.</t>
  </si>
  <si>
    <t>Смена патронов, ламп накаливания кв.116</t>
  </si>
  <si>
    <t>Переразделка провода кв.22</t>
  </si>
  <si>
    <t>Монтаж эл.кабеля АВВГ 2*2,5-12м кв.12</t>
  </si>
  <si>
    <t>№27/12</t>
  </si>
  <si>
    <t>Замена канализации - 4 блок</t>
  </si>
  <si>
    <t>№28/12</t>
  </si>
  <si>
    <t>Востановление подъездного отопления - 1,2 п.</t>
  </si>
  <si>
    <t>№31/12</t>
  </si>
  <si>
    <t>Посыпка песком</t>
  </si>
  <si>
    <t xml:space="preserve">Посыпка песком  </t>
  </si>
  <si>
    <t>Посыпка песком дворовой территории</t>
  </si>
  <si>
    <t>№32/12</t>
  </si>
  <si>
    <t>Прочистка вентканалов кв. 3,24</t>
  </si>
  <si>
    <t>Прочистка вентканалов - кв. 21</t>
  </si>
  <si>
    <t>Прочистка вентканалов - кв. 23,30,27,35</t>
  </si>
  <si>
    <t>Прочистка вентканалов - кв. 16,35,71</t>
  </si>
  <si>
    <t>Прочистка вентканалов - кв. 17</t>
  </si>
  <si>
    <t>Прочистка вентканалов - кв. 10</t>
  </si>
  <si>
    <t>Прочистка вентканалов - кв. 40</t>
  </si>
  <si>
    <t>Прочистка вентканалов - кв. 4</t>
  </si>
  <si>
    <t>Прочистка вентканалов - кв. 68,64,128,43</t>
  </si>
  <si>
    <t>№33/12</t>
  </si>
  <si>
    <t>Прочистка вентканалов - кв. 27</t>
  </si>
  <si>
    <t>Замена водовода - 1 блок</t>
  </si>
  <si>
    <t>№35/12</t>
  </si>
  <si>
    <t>Смена сгонов Д 20 мм 1 шт., радиаторных пробок 1 шт. - кв.7</t>
  </si>
  <si>
    <t>Смена трубопровода Д 25 мм 1м.п. - кв.46</t>
  </si>
  <si>
    <t>Времен. Заделка свищей, 7 подвал</t>
  </si>
  <si>
    <t>Очистка 5 п-д</t>
  </si>
  <si>
    <t>ППР электрооборудования ул. Лесная, 14</t>
  </si>
  <si>
    <t>24/04</t>
  </si>
  <si>
    <t>пр. Комсомольский, 26-2 прибивка п/ящиков (2 шт.)</t>
  </si>
  <si>
    <t>Прибивка п/ящиков пр. Мира, 13-1п. (3шт.), кв. 108 - заваривание двери.</t>
  </si>
  <si>
    <t>Ремонт водостоков пр. Комсомольский, 32, 2 блок - разборка сараек, 5 под.- обшивка окна досками.</t>
  </si>
  <si>
    <t>Ремонт двери (планка) пр. Мира, 24-1 п.</t>
  </si>
  <si>
    <t>Забивка двери пр. Мира, 15-27.</t>
  </si>
  <si>
    <t>пр. Комсомольский, 4-5 забивка двери.</t>
  </si>
  <si>
    <t>ул. Лесная,12, кв.50,53 заделка отверстий.</t>
  </si>
  <si>
    <t>Ремонт водостоков, заделка отверстий.</t>
  </si>
  <si>
    <t>пр. Комсомольский, 18-39 заделка отверстий.</t>
  </si>
  <si>
    <t>пр. Комсомольский, 1-4п. Установка неостекленных оконных переплетов.</t>
  </si>
  <si>
    <t>Установка неостекленных оконных переплетов, пр. Мира, 28-4,5 п. - смена петель, проушин, пружин.</t>
  </si>
  <si>
    <t>Ремонт двери (планка) пр. Комсомольский, 22-2 п., смена петель, проушин, пружин.</t>
  </si>
  <si>
    <t>пр. Мира, 30-2 п. смена петель, проушин, пружин.</t>
  </si>
  <si>
    <t>пр. Мира, 22 - смена замка (чердак) 4 подъезд.</t>
  </si>
  <si>
    <t>Замеры 3 элеватор, очистка 5 п-д</t>
  </si>
  <si>
    <t>Очистка, заделка свищей 5 п-д</t>
  </si>
  <si>
    <t xml:space="preserve">Смена ламп кв.6 </t>
  </si>
  <si>
    <t>Смена ламп, патронов кв.6,25</t>
  </si>
  <si>
    <t>Очистка чердака от снега</t>
  </si>
  <si>
    <t>Навешивание замка 5 п-д</t>
  </si>
  <si>
    <t>Забивка окон, дверей - досками 4 п-д</t>
  </si>
  <si>
    <t>№26/02</t>
  </si>
  <si>
    <t>Ремонт кв.59</t>
  </si>
  <si>
    <t>Ревизия эл. оборудования</t>
  </si>
  <si>
    <t>Сброс стояков, времен. Заделка свищей кв.29</t>
  </si>
  <si>
    <t>Ревизия вентилей кв.42</t>
  </si>
  <si>
    <t>Смена вентилей</t>
  </si>
  <si>
    <t>Очистка кв.3</t>
  </si>
  <si>
    <t>Отчет ООО УК "Наш дом" по выполненным работам за 2010г. по адресу пр. Мира, 32</t>
  </si>
  <si>
    <t>Очистка козырьков от снега и наледи</t>
  </si>
  <si>
    <t>Прочистка вент.каналов кв.90</t>
  </si>
  <si>
    <t>Очистка канал.сети - кв. 50</t>
  </si>
  <si>
    <t>Очистка канал.сети - кв. 114</t>
  </si>
  <si>
    <t>Очистка канал.сети - 3 блок</t>
  </si>
  <si>
    <t>№24/12</t>
  </si>
  <si>
    <t>Смена сгонов Д 20 мм 2 шт. п/сушитель - кв. 110</t>
  </si>
  <si>
    <t>Смена трубопроводов Д 25 мм, Смена сгонов Д 20 мм 1 шт., установка вентилей Д 20 мм 1 шт.  - подвал</t>
  </si>
  <si>
    <t>Смена сгонов Д 15 мм 1 шт. - кв. 5</t>
  </si>
  <si>
    <t>Смена пробко-спусковых кранов 1 шт. - кв. 53</t>
  </si>
  <si>
    <t>Установка вентилей Д 25 мм 2 шт. Д 15 мм 2 шт. - кв.9</t>
  </si>
  <si>
    <t>Замеры кв.37</t>
  </si>
  <si>
    <t>Восстановление теплоснабжения</t>
  </si>
  <si>
    <t xml:space="preserve">пр. Комсомольский, 6-6 под. Забивка отверстий фанерой, обшивка окна оргалитом - 1п. </t>
  </si>
  <si>
    <t>пр. Мира, 8 - 2 п. - ремонт и оштукатуревание стен.</t>
  </si>
  <si>
    <t>41/04</t>
  </si>
  <si>
    <t>Ремонт водосточных труб</t>
  </si>
  <si>
    <t>82/04</t>
  </si>
  <si>
    <t>пр. Мира, 18-1 смена дверных петель, проушин, замка.</t>
  </si>
  <si>
    <t>№ 24/04</t>
  </si>
  <si>
    <t>№ 82/04</t>
  </si>
  <si>
    <t>Смена замка пр. Мира, 28-2,3,4</t>
  </si>
  <si>
    <t xml:space="preserve">Смена замка, двернцых петель, проушин,  пр. Мира, 26-1,2,3 </t>
  </si>
  <si>
    <t xml:space="preserve">Смена замка пр. Мира, 30- 1,3 </t>
  </si>
  <si>
    <t>Заделка отверстий пр. комсомольский, 12-кв. 71,75</t>
  </si>
  <si>
    <t>пр. Мира, 24-3 разборка сараек</t>
  </si>
  <si>
    <t>пр. Комсомольский, 1-2п. Прибивка доски в подъезде</t>
  </si>
  <si>
    <t>№ 62/04</t>
  </si>
  <si>
    <t>Забивка слуховых окон пр Мира, 30-1,3 п.</t>
  </si>
  <si>
    <t>Забивка слуховых окон пр. Мира, 28-2 п.</t>
  </si>
  <si>
    <t>Смена дверных пружин пр. Мира, 32-6 п.</t>
  </si>
  <si>
    <t>Забивка слуховых окон пр. Комсомольский, 6-6 п.</t>
  </si>
  <si>
    <t xml:space="preserve">пр. Комсомольский, 2-1 блок забивка слуховых окон </t>
  </si>
  <si>
    <t>Врезка стояков отопления</t>
  </si>
  <si>
    <t>№43/04</t>
  </si>
  <si>
    <t>Ремонт(шифер)  3 п-д</t>
  </si>
  <si>
    <t>№02/05</t>
  </si>
  <si>
    <t>Ремонт подвального освещения</t>
  </si>
  <si>
    <t>№03/05</t>
  </si>
  <si>
    <t>Ремонт эл.оборудования  1 п-д</t>
  </si>
  <si>
    <t>№07/05</t>
  </si>
  <si>
    <t>Разборка, прокладка тр.пр. ревизии, муфты кв.22</t>
  </si>
  <si>
    <t>Патроны кв.36</t>
  </si>
  <si>
    <t>Установка дверных пружин, смена ручек (скобы) 1 п-д</t>
  </si>
  <si>
    <t>Заделка отверстий в ж/б перекрытиях кв.22</t>
  </si>
  <si>
    <t>валка и обрезка деревьев</t>
  </si>
  <si>
    <t>ООО "Пирамида"</t>
  </si>
  <si>
    <t>Заклеивание трещин стеклотканью ООО "Спектр"</t>
  </si>
  <si>
    <t>приказ 16</t>
  </si>
  <si>
    <t>сантехнические работы кв.41</t>
  </si>
  <si>
    <t>Вентили, отводы, резьбы, сгоны кв.24</t>
  </si>
  <si>
    <t>Разборка, прокладка тр.пр.переходы кв.69</t>
  </si>
  <si>
    <t>очистка</t>
  </si>
  <si>
    <t>Расчистка дворовой территории</t>
  </si>
  <si>
    <t>Смена, закрепление дверных петель, заделка отверстий 1-4 п.</t>
  </si>
  <si>
    <t>Смена дверн. Петель, установка дверн. Полотен, 2-4п.</t>
  </si>
  <si>
    <t>Смена дверных пружин, 2 п-д</t>
  </si>
  <si>
    <t>Смена дверн. Пружин 4 п-д</t>
  </si>
  <si>
    <t>Изготовление и уст. дерев. Поручней 2 п-д</t>
  </si>
  <si>
    <t>№08/03</t>
  </si>
  <si>
    <t>Замена дверного блока 2 п-д</t>
  </si>
  <si>
    <t>№60/01</t>
  </si>
  <si>
    <t>Ремонт электрооборудования 2 п-д</t>
  </si>
  <si>
    <t>№53/02</t>
  </si>
  <si>
    <t>Ремонт электрооборудования 3-4 п-ды</t>
  </si>
  <si>
    <t>Смена сгонов кв.5</t>
  </si>
  <si>
    <t>Отогрев труб водоснабжения кв.5</t>
  </si>
  <si>
    <t>Устан.метал.дверей( эл.щитовая)  1 блок</t>
  </si>
  <si>
    <t>№11/05</t>
  </si>
  <si>
    <t>Устр-во метал.ограждений  5 п-д</t>
  </si>
  <si>
    <t>№28/05</t>
  </si>
  <si>
    <t>Ремонт после стихии  2 п-д</t>
  </si>
  <si>
    <t>№28/04</t>
  </si>
  <si>
    <t>№46/05</t>
  </si>
  <si>
    <t>5 п-д -ремонт подвальн.освещ.;4 п-д- ремонт эл.оборуд.</t>
  </si>
  <si>
    <t>№58/05</t>
  </si>
  <si>
    <t>Замена транзита ХВС  2 блок</t>
  </si>
  <si>
    <t>Замена розлива</t>
  </si>
  <si>
    <t>№06/05</t>
  </si>
  <si>
    <t>№53/05</t>
  </si>
  <si>
    <t>Изгот.и установка штакетника</t>
  </si>
  <si>
    <t>№23/05</t>
  </si>
  <si>
    <t>Вывоз мусора</t>
  </si>
  <si>
    <t>№21/05</t>
  </si>
  <si>
    <t>Уборка,вывоз мусора</t>
  </si>
  <si>
    <t>№78/05</t>
  </si>
  <si>
    <t>Уборка подвалов, вывоз мусора</t>
  </si>
  <si>
    <t>№13/05</t>
  </si>
  <si>
    <t>Разборка,прокладка тр.пр.,муфта,тройник,крестовина  Кв.74,75</t>
  </si>
  <si>
    <t>Очистка - 4 п-д</t>
  </si>
  <si>
    <t>Очистка  Кв.1</t>
  </si>
  <si>
    <t>Регулировка смывного бочка  Кв.27</t>
  </si>
  <si>
    <t>Очиска - 2 п-д</t>
  </si>
  <si>
    <t>Очистка- музей</t>
  </si>
  <si>
    <t>Прочистка засоров, сброс стояков кв.7</t>
  </si>
  <si>
    <t>Ликвидация возд. Пробок кв.1</t>
  </si>
  <si>
    <t>Смена вентилей кв.10</t>
  </si>
  <si>
    <t>разборка,прокладка,тр.пр.муфты,переходы кв.41</t>
  </si>
  <si>
    <t>Смена ламп,патронов кв.3</t>
  </si>
  <si>
    <t>Расчистка дворовых территорий от снега</t>
  </si>
  <si>
    <t>Ремонт козырька бруском кв.1</t>
  </si>
  <si>
    <t>Обшивка окна оргалитом 1 п-д</t>
  </si>
  <si>
    <t>очитска крыши от снега, прочистка канализ. Выпуска</t>
  </si>
  <si>
    <t>Обшивка окна ДСП, смена пружин (дверных) 1 п-д</t>
  </si>
  <si>
    <t>Прокладка трубопровода Д 25 мм 1 м.п. смена сгонов Д 25 мм 6 шт. вентилей Д 25 мм 6 шт., сгонов Д 32 мм 3 шт., вентилей Д 32 мм 3 шт. Установка заглушек Д 15 мм 6 шт. вентилей Д 15 мм 4 шт. - подвал</t>
  </si>
  <si>
    <t>Заделка свищей ревизия вентилей Д 25 мм 1 шт. - кв. 46,52</t>
  </si>
  <si>
    <t>Разборка,поокладка трубопровода.муфта переходы,отвод кв.6,10</t>
  </si>
  <si>
    <t>Выключатели кв.23</t>
  </si>
  <si>
    <t>Обшивка штрабы ДСП б/у 2,3,5 под.</t>
  </si>
  <si>
    <t>Смена дверн. Пружин 1,5 под-ды</t>
  </si>
  <si>
    <t>Навеска дверн. Пружин,изготовление и уст.щита на штрабу 4-6п.</t>
  </si>
  <si>
    <t>Обшивка окна оргалитом кв.6</t>
  </si>
  <si>
    <t>Забивка рам 2 п.</t>
  </si>
  <si>
    <t>Обшивка окна оргалитом, 4 п-д</t>
  </si>
  <si>
    <t>Обшивка штрабы оргалитом кв.1</t>
  </si>
  <si>
    <t>Разборка,прокладка тр.пр, муфта, ревизия к трубам  Кв.61,63</t>
  </si>
  <si>
    <t>Очистка Кв.3,50</t>
  </si>
  <si>
    <t>№79/05</t>
  </si>
  <si>
    <t>Устан.вентилей-кв.58; сброс стояков,заделка свищей- кв.38,57</t>
  </si>
  <si>
    <t>Сброс стояков Кв.49,51</t>
  </si>
  <si>
    <t>Сброс стояков,смена тр.пр.  Кв.22</t>
  </si>
  <si>
    <t>слив и наполн.,смена тр.пр.,пробки радиаторные  Кв.71</t>
  </si>
  <si>
    <t>Сброс стояков, установка заглушек - кв.над музеем</t>
  </si>
  <si>
    <t>Сброс стояков,времен.заделка свищей- подвал</t>
  </si>
  <si>
    <t>Сброс стояков,смена тр.пр.  Кв.16,25</t>
  </si>
  <si>
    <t>Смена тр.пр.- 2 блок</t>
  </si>
  <si>
    <t>Смена тр.пр.- 3 блок</t>
  </si>
  <si>
    <t>Врезка стояков,прокладка тр.пр.,вентили,резьбы- подвал</t>
  </si>
  <si>
    <t>прик. №63-10от 03,06,2010г.</t>
  </si>
  <si>
    <t>Ремонт  3 п-да</t>
  </si>
  <si>
    <t>справка</t>
  </si>
  <si>
    <t>Установка аншлага</t>
  </si>
  <si>
    <t>расчёт</t>
  </si>
  <si>
    <t>Закрытие и открытие задвижек</t>
  </si>
  <si>
    <t>рассчёт</t>
  </si>
  <si>
    <t>№77/06</t>
  </si>
  <si>
    <t>Покос травы</t>
  </si>
  <si>
    <t>№78/06</t>
  </si>
  <si>
    <t>Ремонт помещений элеваторных узлов  7,8 п-д</t>
  </si>
  <si>
    <t>№79/06</t>
  </si>
  <si>
    <t>Прочистка водосточной трубы 2 п-д</t>
  </si>
  <si>
    <t>№81/06</t>
  </si>
  <si>
    <t>Восстановление 6 п-д</t>
  </si>
  <si>
    <t>№87/06</t>
  </si>
  <si>
    <t>Ремонт ступени входа в 5 подъезд</t>
  </si>
  <si>
    <t>№88/06</t>
  </si>
  <si>
    <t>№94/06</t>
  </si>
  <si>
    <t>Замена водовода ХВС труба ф 76мм-10,6м</t>
  </si>
  <si>
    <t>кв. 40 - установка вентилей, элеватор - прокладка труб отопления (5м), смена вентилей.</t>
  </si>
  <si>
    <t>кв. 40 - смена труб отопления (1м)</t>
  </si>
  <si>
    <t>Сброс воды, установка вентилей кв. 1</t>
  </si>
  <si>
    <t>Зачеканка труб канализации кв. 2</t>
  </si>
  <si>
    <t>Заделка отверстий  Кв.61</t>
  </si>
  <si>
    <t>Ограждение л/площ.перилами,обшивка подоконника 2 п-д</t>
  </si>
  <si>
    <t>Заделка отверстий,прокладка тр.пр.,промазка стояков Кв.44,56</t>
  </si>
  <si>
    <t>Устр-во покрытий бетонных 2 п-д</t>
  </si>
  <si>
    <t>Ремонт метал.лестничных решёток  1 п-д</t>
  </si>
  <si>
    <t>Огражд.лестничных площадок перилами  2,3,4,5,6 п-ды</t>
  </si>
  <si>
    <t>Огражд.лестничных площ.перилами.поручни  5 п-д</t>
  </si>
  <si>
    <t>№54/06</t>
  </si>
  <si>
    <t>ППР</t>
  </si>
  <si>
    <t>Ремонт подъезда - 4 п.</t>
  </si>
  <si>
    <t>№49/08</t>
  </si>
  <si>
    <t>Ремонт розлива</t>
  </si>
  <si>
    <t>№47/08</t>
  </si>
  <si>
    <t>Водоотлив из подвала</t>
  </si>
  <si>
    <t>№46/08</t>
  </si>
  <si>
    <t>Ремонт подъезда - 5 п.</t>
  </si>
  <si>
    <t>№45/08</t>
  </si>
  <si>
    <t>Ремонт подъезда - 6 п.</t>
  </si>
  <si>
    <t>№42/08</t>
  </si>
  <si>
    <t>Ревизия вентилей  Кв.31</t>
  </si>
  <si>
    <t>Ревизия вентилей,задвижек  1 элеватор</t>
  </si>
  <si>
    <t>Установка вентилей  1 элеватор</t>
  </si>
  <si>
    <t>Прочистка засоров  Кв.8,12</t>
  </si>
  <si>
    <t>Установка вентилей - элеватор</t>
  </si>
  <si>
    <t>№53/06</t>
  </si>
  <si>
    <t>Прочистка засоров  1 блок</t>
  </si>
  <si>
    <t>Смена тр.провода  1 блок</t>
  </si>
  <si>
    <t>Установка вентилей - подвал</t>
  </si>
  <si>
    <t>Прочистка засоров  Кв.4</t>
  </si>
  <si>
    <t>Смена арматуры,заделка свищей 1,2 элеватор</t>
  </si>
  <si>
    <t>Установка заглушек Кв.78</t>
  </si>
  <si>
    <t>Дог ТР8/10</t>
  </si>
  <si>
    <t>Ремонт рулонной кровли - ООО Спектр</t>
  </si>
  <si>
    <t>Дог ТР 7/10</t>
  </si>
  <si>
    <t>№24/04</t>
  </si>
  <si>
    <t>Капитальный ремонт</t>
  </si>
  <si>
    <t>Дог.ТР№9/10</t>
  </si>
  <si>
    <t>Ремонт кровли - ООО Спектр</t>
  </si>
  <si>
    <t>Дог.ТР2/10-в</t>
  </si>
  <si>
    <t>Ремонт вентиляции 3 блок - ООО Техно</t>
  </si>
  <si>
    <t>Прокладка труб,устан.ветилей,смена сгонов 1,2,4 п-д</t>
  </si>
  <si>
    <t>Ревизия задвижек,устан.вентилей</t>
  </si>
  <si>
    <t>№47/06</t>
  </si>
  <si>
    <t>Очистка 4 блок,ремонт выпуска на ванну Кв.82</t>
  </si>
  <si>
    <t>очистка - подвал</t>
  </si>
  <si>
    <t xml:space="preserve"> кв. 22 - смена труб на ПВХ (1,5 м). Кв. 43 - смена труб (0,5 м).</t>
  </si>
  <si>
    <t>Очистка  1 блок</t>
  </si>
  <si>
    <t>Очистка 4 п-д</t>
  </si>
  <si>
    <t>Разборка,прокладка тр.пр.,муфта,переход,тройник Кв.61,65</t>
  </si>
  <si>
    <t>Очистка 2 блок</t>
  </si>
  <si>
    <t>Смена сгонов Д 20 мм 1 шт., вентилей Д 15 мм 1 шт. - 4 п.</t>
  </si>
  <si>
    <t>Смена сгонов Д 20 мм 2 шт., установка радиаторных пробок 2 шт. смена трубопровода Д 20 мм 1 м.п. - кв. 93</t>
  </si>
  <si>
    <t xml:space="preserve">Смена трубопровода Д 25 мм 2 м.п. вентиля Д 25 мм 1 шт. </t>
  </si>
  <si>
    <t xml:space="preserve">Разборка сборка элеваторного узла с заменой сопла - элеватор </t>
  </si>
  <si>
    <t>Установка заглушек Д 15 мм 1 шт. - кв. 1</t>
  </si>
  <si>
    <t>Переразделка провода кв. 11</t>
  </si>
  <si>
    <t>Смена ламп накаливания кв.3</t>
  </si>
  <si>
    <t>№54/09</t>
  </si>
  <si>
    <t xml:space="preserve">Ревизия элеватора </t>
  </si>
  <si>
    <t>Установка заглушек д.15мм кв. 21</t>
  </si>
  <si>
    <t>Смена вентилей д.15мм кв. 31</t>
  </si>
  <si>
    <t>Смена радиаторов, прокладка трубопровода отопления кв.39</t>
  </si>
  <si>
    <t>Смена трубопровода - 3 элеватор, кв.64,67, смена вентилей - кв.12</t>
  </si>
  <si>
    <t xml:space="preserve">Смена крана шарового, задвижек, сгонов. Установка радиаторных пробок. Разборка сборка эл.узла с заменой сопла. - 3 блок, 1,2,3 элеватор </t>
  </si>
  <si>
    <t>Смена крана шарового Д 80/100 мм - 3 блок</t>
  </si>
  <si>
    <t xml:space="preserve">Разборка сборка эл.узла с заменой сопла - 2 элеватор </t>
  </si>
  <si>
    <t>Слив и наполнение водой системы отопления кв.29</t>
  </si>
  <si>
    <t>Установка заглушек Д15мм - кв.44. Разборка сборка эл.узла с заменой сопла - 1 элеватор</t>
  </si>
  <si>
    <t>Ревизия вентилей Д15мм - кв.17</t>
  </si>
  <si>
    <t>Заделка свищей и трещин на стояках - подвал</t>
  </si>
  <si>
    <t>Смена сгонов, установка вентилей кв.1-17</t>
  </si>
  <si>
    <t>Прокладка трубопроводов отопления кв.10-14</t>
  </si>
  <si>
    <t>Смена внутренних водопроводов - кв.10,14</t>
  </si>
  <si>
    <t>№06/10</t>
  </si>
  <si>
    <t>Смена двер.приборов замки - 6п. Заделка отверстий - 1-4п.</t>
  </si>
  <si>
    <t>Смена замка навесного - 6п.</t>
  </si>
  <si>
    <t>Смена дверных приборов. Ремонт кровли - 11кв.</t>
  </si>
  <si>
    <t xml:space="preserve">Смена дверных приборов замки </t>
  </si>
  <si>
    <t>Ремонт кровли - кв.62,95,48</t>
  </si>
  <si>
    <t>Заделка отверстий - 1,2,3,4 п. Ремонт кровли - кв.15</t>
  </si>
  <si>
    <t>Смена дверных приборов проушин - 2 блок. Обшивка окна досками, заделка подвальных окон высечкой - 1 блок.</t>
  </si>
  <si>
    <t>Заделка отверстий - 1,2,3,4 п.</t>
  </si>
  <si>
    <t>Монтаж металлической двери 3п.</t>
  </si>
  <si>
    <t>Ремонт кровли - 44 кв. Ремонт водостока - 28 кв. Ремонт кровли - 30 кв.</t>
  </si>
  <si>
    <t>Ремонт кровли - 19 кв.</t>
  </si>
  <si>
    <t>Ремонт кровли - 57,60 кв. Заделка отверстий - 30 кв.</t>
  </si>
  <si>
    <t>Заделка отверстий кв.12,4,8</t>
  </si>
  <si>
    <t>Смена дверных приборов петли 3п.</t>
  </si>
  <si>
    <t>Ремонт кровли кв.44,заделка отверстий кв.64,67</t>
  </si>
  <si>
    <t>Прочистка вент.каналов - кв.59,63</t>
  </si>
  <si>
    <t>Ремонт кровли - кв.29</t>
  </si>
  <si>
    <t>устройство цементнобетонныхпокрытий</t>
  </si>
  <si>
    <t>Заделка отверстий - 2 п.</t>
  </si>
  <si>
    <t>Заделка отверстий - 9,13 кв.</t>
  </si>
  <si>
    <t>Пробивкак в бетонных стенах и полах отверстий - кв. 14,10</t>
  </si>
  <si>
    <t>№07/10</t>
  </si>
  <si>
    <t>Смена дверных приборов замки. Заделка отверстий кв.78,79</t>
  </si>
  <si>
    <t>Ремонт водостока - 1п.</t>
  </si>
  <si>
    <t>Заделка отверстий кв.14,10</t>
  </si>
  <si>
    <t>Ремонт водостока. Остекление.</t>
  </si>
  <si>
    <t>Пробивка в бетонных стенах отверстий - кв.46. Заделка подвальных окон - 3п. Заделка отверстий - кв.34. Смена деревянного конька (кровля) - кв.14,15</t>
  </si>
  <si>
    <t>Смена дверных приборов петли, замки - 1п.</t>
  </si>
  <si>
    <t>Ремонт водостока, остекление.</t>
  </si>
  <si>
    <t>Ремонт водостока. Смена дверных приборов замок - подвал. Остекление 2п.</t>
  </si>
  <si>
    <t>Ремонт водостока. Остекление. Смена дверных приборов замок 1 шт. - 2 эл.</t>
  </si>
  <si>
    <t>Остекление. Ремонт водостока - 1,2 п.</t>
  </si>
  <si>
    <t>Остекление.</t>
  </si>
  <si>
    <t>Остекление. Заделка отверстий - 6п.</t>
  </si>
  <si>
    <t>Заделка отверстий - 5п.</t>
  </si>
  <si>
    <t>Остекление. Ремонт кровли - кв.95</t>
  </si>
  <si>
    <t>№09/10</t>
  </si>
  <si>
    <t>Очистка сливов от грязи - кв.15</t>
  </si>
  <si>
    <t>Установка дверных полотен 1 п.</t>
  </si>
  <si>
    <t>Забивка окон в разбитой квартире - кв.27. Остекление - 1,2 п.</t>
  </si>
  <si>
    <t>Заделка отверстий - 1 блок</t>
  </si>
  <si>
    <t>Пробивка и заделка отверстий - 1п. Остекление - 1,2 п.Обшивка окон досками - 1 блок.</t>
  </si>
  <si>
    <t>Остекление, замена замка - 4 п.</t>
  </si>
  <si>
    <t>Смена дверных приборов замки, проушины - 1 блок.</t>
  </si>
  <si>
    <t>Смена трубопровода кв.3</t>
  </si>
  <si>
    <t>Отчет ООО УК "Наш дом" по выполненным работам за 2010г. по адресу ул. Амурская, 14</t>
  </si>
  <si>
    <t>Отопление, ХВС,ГВС</t>
  </si>
  <si>
    <t>Учистка от мусора чердаков и подвалов</t>
  </si>
  <si>
    <t>№58/02</t>
  </si>
  <si>
    <t>Восстановление 1-2 под-ды</t>
  </si>
  <si>
    <t>Монтаж решетки, кладка отдельных участков стены (кирпич)</t>
  </si>
  <si>
    <t>№70/01</t>
  </si>
  <si>
    <t>Устан. металлич. Двери 1 п-д</t>
  </si>
  <si>
    <t>Установка вентилей кв.14,17</t>
  </si>
  <si>
    <t>Прочистка вентканалов - кв. 109</t>
  </si>
  <si>
    <t>Прочистка вентканалов - кв. 28</t>
  </si>
  <si>
    <t>Прочистка вентканалов - кв.8</t>
  </si>
  <si>
    <t>Прочистка засоров 2</t>
  </si>
  <si>
    <t>Ревизия вентиля кв.2</t>
  </si>
  <si>
    <t>Смена задвижек 1 элеватор</t>
  </si>
  <si>
    <t>установка заглушки кв.15</t>
  </si>
  <si>
    <t>Прочистка засоров кв.37</t>
  </si>
  <si>
    <t>Установка вентиля кв.61</t>
  </si>
  <si>
    <t>Установка вентиля кв.68</t>
  </si>
  <si>
    <t>Ревизия вентиля кв.66</t>
  </si>
  <si>
    <t>№28/10</t>
  </si>
  <si>
    <t>Смена выключателей, ламп накаливания кв. 108,92</t>
  </si>
  <si>
    <t>Октябрь</t>
  </si>
  <si>
    <t>Ноябрь</t>
  </si>
  <si>
    <t>Декабрь</t>
  </si>
  <si>
    <t>Текущий ремонт</t>
  </si>
  <si>
    <t>Ремонт кровли</t>
  </si>
  <si>
    <t>ГВС</t>
  </si>
  <si>
    <t>ХВС</t>
  </si>
  <si>
    <t>Отопление</t>
  </si>
  <si>
    <t>Канализация</t>
  </si>
  <si>
    <t>Подъездное отопление</t>
  </si>
  <si>
    <t>Остекление</t>
  </si>
  <si>
    <t>Электрооборудование</t>
  </si>
  <si>
    <t>Смена трубопровода кв. 84,88,92,4,8,12,16</t>
  </si>
  <si>
    <t>Прочистка засоров кв.62</t>
  </si>
  <si>
    <t>Установка заглушек кв.103</t>
  </si>
  <si>
    <t>Заделка свищей кв.78</t>
  </si>
  <si>
    <t xml:space="preserve">Смена трубопровода 1 элеватор </t>
  </si>
  <si>
    <t>Смена вентилей кв.28</t>
  </si>
  <si>
    <t>Установка вентилей 2 блок</t>
  </si>
  <si>
    <t>№33/07</t>
  </si>
  <si>
    <t xml:space="preserve">Разборка трубопровода отопления 2п. </t>
  </si>
  <si>
    <t>Ликвидация воздушных пробок в стояках кв.65</t>
  </si>
  <si>
    <t>Ревизия задвижек, заделка свищей, сгонов кв. 89</t>
  </si>
  <si>
    <t>Ревизия задвижек, ревизия и смена вентилей 1,2 элеватор</t>
  </si>
  <si>
    <t>№36/11</t>
  </si>
  <si>
    <t>Замена водовода Д 76 мм- 25,3 м.п., Д 89 мм - 5 м.п.</t>
  </si>
  <si>
    <t>№37/11</t>
  </si>
  <si>
    <t>Ремонт помещений эл.узлов</t>
  </si>
  <si>
    <t>Ремонт помещений эл.узла</t>
  </si>
  <si>
    <t>№40/11</t>
  </si>
  <si>
    <t>№42/11</t>
  </si>
  <si>
    <t>ППР электрооборудования</t>
  </si>
  <si>
    <t>№45/11</t>
  </si>
  <si>
    <t>Подключение лифта</t>
  </si>
  <si>
    <t>№47/11</t>
  </si>
  <si>
    <t>Электротехнические работы - 2,6 п.</t>
  </si>
  <si>
    <t>Электротехнические работы - кв. 11</t>
  </si>
  <si>
    <t>ИП Фролов</t>
  </si>
  <si>
    <t>Техобслуживание</t>
  </si>
  <si>
    <t>Очистка козырьков</t>
  </si>
  <si>
    <t>установка вентилей кв.10</t>
  </si>
  <si>
    <t>Кладка стен из кирпича 1 п-д</t>
  </si>
  <si>
    <t>Смена дверн. Пружин 2 п-д</t>
  </si>
  <si>
    <t>Забивка двери 1 п-д</t>
  </si>
  <si>
    <t>Заделка отверстий в ж/б перекрытиях 1-2 под-ды</t>
  </si>
  <si>
    <t>сантехнические работы</t>
  </si>
  <si>
    <t>Прибивка рейки 1 п-д</t>
  </si>
  <si>
    <t>№46/02</t>
  </si>
  <si>
    <t>№90/01</t>
  </si>
  <si>
    <t>Заделка отверстий в ж/б перекрытиях - подвал</t>
  </si>
  <si>
    <t>№05/02</t>
  </si>
  <si>
    <t>устан.дверного полотна 2 п-д</t>
  </si>
  <si>
    <t>Навешивание почтовых ящиков кв.1</t>
  </si>
  <si>
    <t>Набивка сальников на задвижках,асбест. Шнур</t>
  </si>
  <si>
    <t>Смена сгонов, пробок радиат., вентилей кв.31, 2 п-д</t>
  </si>
  <si>
    <t>Ввваривание резьбы 1 п-д</t>
  </si>
  <si>
    <t>очистка 2 п-д</t>
  </si>
  <si>
    <t>Ремонт выключателя кв.17</t>
  </si>
  <si>
    <t>ППР эектрооборудования</t>
  </si>
  <si>
    <t>№04/01</t>
  </si>
  <si>
    <t>Заделка отверстий в ж/б перекрытиях  1 п-д</t>
  </si>
  <si>
    <t>№68/01</t>
  </si>
  <si>
    <t>Замена водовода ХВС</t>
  </si>
  <si>
    <t>ремонт кровли ООО "Спектр"</t>
  </si>
  <si>
    <t>№90/02</t>
  </si>
  <si>
    <t>Смена тр.пр. кв.4</t>
  </si>
  <si>
    <t>снятие задвижек, установка вентилей, задвижек</t>
  </si>
  <si>
    <t>очистка кв.11</t>
  </si>
  <si>
    <t>март</t>
  </si>
  <si>
    <t>обшивка окна ДСП б/у</t>
  </si>
  <si>
    <t>Ремонт под-да ЦЗН</t>
  </si>
  <si>
    <t>отогрев труб водоснабжения кв.50</t>
  </si>
  <si>
    <t>Смена ламп Кв.71</t>
  </si>
  <si>
    <t>Переразделка провода,предохранители  Кв.58</t>
  </si>
  <si>
    <t>Смена ламп,выключателей;светильники  Кв.11,29</t>
  </si>
  <si>
    <t>Смена ламп  Кв.4</t>
  </si>
  <si>
    <t>Смена ламп Кв.68</t>
  </si>
  <si>
    <t>Выключатели  Кв.95</t>
  </si>
  <si>
    <t>Сброс стояков,смена тр.пр, устан.вентилей, арматуры--элеватор</t>
  </si>
  <si>
    <t xml:space="preserve">Сброс воды, смена вентелей ф 25 мм - 1 шт. пр. мира, 18-2 </t>
  </si>
  <si>
    <t>Ревизия вентеля ф 15 мм пр. Мира, 34-25</t>
  </si>
  <si>
    <t>№06/04</t>
  </si>
  <si>
    <t>№ 06/04</t>
  </si>
  <si>
    <t>Очистка канализации пр. Мира, 36, кв. 2</t>
  </si>
  <si>
    <t>Очистка канализации ул. Лесная, 12-3 п.</t>
  </si>
  <si>
    <t xml:space="preserve">Очистка канализации ул. Амурская, 16, кв. 50 </t>
  </si>
  <si>
    <t xml:space="preserve">Очистка канализации пр. Мира, 8 - подвал </t>
  </si>
  <si>
    <t>№ 42/04</t>
  </si>
  <si>
    <t>Временная заделка свищей пр. Мира, 22, кв. 41</t>
  </si>
  <si>
    <t>Замеры пр. Комсомольский, 20</t>
  </si>
  <si>
    <t>Замеры пр. Мира, 26</t>
  </si>
  <si>
    <t>Замеры пр. Мира, 28</t>
  </si>
  <si>
    <t>Замеры пр. Мира, 30</t>
  </si>
  <si>
    <t>Замеры пр. Мира, 32</t>
  </si>
  <si>
    <t>Замеры, установка вентилей пр. Мира, 2 подвал.</t>
  </si>
  <si>
    <t xml:space="preserve">Замеры пр. Мира, 4 </t>
  </si>
  <si>
    <t>Замеры пр. Мира, 6</t>
  </si>
  <si>
    <t>Замеры пр. Мира, 8</t>
  </si>
  <si>
    <t>№ 420/04</t>
  </si>
  <si>
    <t>Замеры, смена резьбы, вентилей, сгонов пр. Мира, 10</t>
  </si>
  <si>
    <t>Замеры пр. Мира, 12</t>
  </si>
  <si>
    <t>Замеры ул. Лесная, 12</t>
  </si>
  <si>
    <t>Замеры ул.Лесная, 14</t>
  </si>
  <si>
    <t>Замеры пр. Мира, 15</t>
  </si>
  <si>
    <t>Ликвидация пробок, установка вентилей пр. Мира, 34, кв. 54</t>
  </si>
  <si>
    <t>Сброс воды, смена труб - 3м.п, смена вентилей, сгонов кв. 73; под. 7,8,9 сброс воды, установление задвижки, смена труб 1,4 м.п</t>
  </si>
  <si>
    <t>№ 01/04</t>
  </si>
  <si>
    <t>пр. Мира, 36 - замеры, ревизия вентилей, набивка сальников на задвижках</t>
  </si>
  <si>
    <t>Замеры ул.Лесная, 14; установка заглушек .</t>
  </si>
  <si>
    <t>Замеры</t>
  </si>
  <si>
    <t>Замеры ул. Амурская, 12</t>
  </si>
  <si>
    <t>Замеры ул. Амурская, 14</t>
  </si>
  <si>
    <t>Замеры ул. Амурская, 16</t>
  </si>
  <si>
    <t>пр. Комсомольский, 30, кв. 5 установка вентилей, сгонов</t>
  </si>
  <si>
    <t>№02/08</t>
  </si>
  <si>
    <t>Ремонт шиферной кровли 92,3 м.кв.</t>
  </si>
  <si>
    <t>№05/10</t>
  </si>
  <si>
    <t>№08/10</t>
  </si>
  <si>
    <t>Смена стекол - 5,6п. Устройство короба ДСП - 5,6п.</t>
  </si>
  <si>
    <t>Установка дверей - 1,4п. Заделка перекрытий - кв.34,35</t>
  </si>
  <si>
    <t>Остекление - 2,3,4 п.</t>
  </si>
  <si>
    <t>Установка двери - 2 п.</t>
  </si>
  <si>
    <t>Остекление - 1,3 п.</t>
  </si>
  <si>
    <t xml:space="preserve">Остекление. </t>
  </si>
  <si>
    <t>Остекление, ремонт дверных полотен - 1 п. Ремонт кровли - кв. 11,15</t>
  </si>
  <si>
    <t>Ремонт кровли - 111,117</t>
  </si>
  <si>
    <t>Ремонт кровли - кв.48</t>
  </si>
  <si>
    <t>Остекление. Окраска труб - элеватор</t>
  </si>
  <si>
    <t>Зашивка окон дверей ДСП - кв. 21,23,78</t>
  </si>
  <si>
    <t>Зашивка окон, дверей ДСП - 1 п.</t>
  </si>
  <si>
    <t>Ремонт дверей - 9 п.</t>
  </si>
  <si>
    <t>Остекление - 3 п.</t>
  </si>
  <si>
    <t>Зашивка окон ДСП - 2 п.</t>
  </si>
  <si>
    <t>№38/10</t>
  </si>
  <si>
    <t>Ремонт шиферной кровли 46 м.кв.</t>
  </si>
  <si>
    <t>№39/10</t>
  </si>
  <si>
    <t>№31/10</t>
  </si>
  <si>
    <t>Замена розлива отопления Д50 мм - 22,8м.п., Д32 мм - 12 м.п.</t>
  </si>
  <si>
    <t>№44/10</t>
  </si>
  <si>
    <t>Отчет ООО УК "Наш дом" по выполненным работам за 2010г. по адресу пр. Комсомольский, 30</t>
  </si>
  <si>
    <t>Сантехнические работы кв.8</t>
  </si>
  <si>
    <t>Отопление, канализация</t>
  </si>
  <si>
    <t>Подмотка пробок радиаторных, уплотнение сгонов кв.2</t>
  </si>
  <si>
    <t>Смена выключателей  кв.25</t>
  </si>
  <si>
    <t>Отчет ООО УК "Наш дом" по выполненным работам за 2010г. по адресу пр. Комсомольский, 32</t>
  </si>
  <si>
    <t>ХВС, канализация</t>
  </si>
  <si>
    <t>ГВС, ХВС, отопление, канализация</t>
  </si>
  <si>
    <t>Ревизия задвижек,вентилей ГВС</t>
  </si>
  <si>
    <t>Отчет ООО УК "Наш дом" по выполненным работам за 2010г. по адресу пр. Комсомольский, 34</t>
  </si>
  <si>
    <t>Ремонтно-строительные</t>
  </si>
  <si>
    <t>Изготовление и установка деревянных поручней</t>
  </si>
  <si>
    <t>Отчет ООО УК "Наш дом" по выполненным работам за 2010г. по адресу пр. Комсомольский, 36</t>
  </si>
  <si>
    <t>ХВС, ГВС</t>
  </si>
  <si>
    <t>Сброс стояков,смена тр.пр.,вваривание резьбы  кв.17</t>
  </si>
  <si>
    <t>Уборка мусора на чердаках, в подвалах</t>
  </si>
  <si>
    <t>Задолженность УК по выполненным работам по содержанию и ремонту (по факту оплаты) по состоянию на 31.12.2010г.</t>
  </si>
  <si>
    <t>Отчет ООО УК "Наш дом" по выполненным работам за 2010г. по адресу ул. Амурская, 16</t>
  </si>
  <si>
    <t>Установка металлической двери 2 п-д</t>
  </si>
  <si>
    <t>Отчет ООО УК "Наш дом" по выполненным работам за 2010г. по адресу пр. Комсомольский, 22</t>
  </si>
  <si>
    <t>Уборка чердаков и подвалов,погрузка мусора</t>
  </si>
  <si>
    <t>Отчет ООО УК "Наш дом" по выполненным работам за 2010г. по адресу пр. Комсомольский, 26</t>
  </si>
  <si>
    <t>Установка металлической двери 3 п-д</t>
  </si>
  <si>
    <t>ремонтп-д № 3 (собственными силами)</t>
  </si>
  <si>
    <t>ГВС, ХВС, отопление</t>
  </si>
  <si>
    <t>Замеры температуры в элеваторном узле</t>
  </si>
  <si>
    <t xml:space="preserve">Установка дверных полотен - 1,3 п. Заделка отверстий - кв67,71 </t>
  </si>
  <si>
    <t>Уборка чердаков, подвалов, погрузка мусора</t>
  </si>
  <si>
    <t>Очистка двора от мусора</t>
  </si>
  <si>
    <t>Отчет ООО УК "Наш дом" по выполненным работам за 2010г. по адресу пр. Комсомольский, 28</t>
  </si>
  <si>
    <t>Ремонт подъезда № 1</t>
  </si>
  <si>
    <t>Смена тр.пр. пробивка в бетон. Стенах кв.4</t>
  </si>
  <si>
    <t>Прочистка засоров кв.35</t>
  </si>
  <si>
    <t>Смена тр.пр. кв.10</t>
  </si>
  <si>
    <t>Смена тр.пр.пробивка в бетон. Стенах кв.61,65,71</t>
  </si>
  <si>
    <t>Ликвидация возд. Пробок кв.75</t>
  </si>
  <si>
    <t>Ревизия вентилей. Смена сгонов, пробок радиаторных</t>
  </si>
  <si>
    <t>Забивка двери досками б/у,обшивка подваьного окна ДСП</t>
  </si>
  <si>
    <t>Обшивка двери ДСП б/у кв.66</t>
  </si>
  <si>
    <t>Заделка отверстий в ж/б перекрытиях кв.61</t>
  </si>
  <si>
    <t>Обшивка окна оргалитом 4 п-д</t>
  </si>
  <si>
    <t>ООО "АСК"</t>
  </si>
  <si>
    <t>Ремонт межпанельных швов</t>
  </si>
  <si>
    <t>Отчет ООО УК "Наш дом" по выполненным работам за 2010г. по адресу пр. Мира, 8</t>
  </si>
  <si>
    <t xml:space="preserve">Устройство ниш, очистка канализационной сети, смена канализационных труб, муфты </t>
  </si>
  <si>
    <t>Отчет ООО УК "Наш дом" по выполненным работам за 2010г. по адресу пр. Мира, 10</t>
  </si>
  <si>
    <t>установка заглушек, слив и наполнение кв.32</t>
  </si>
  <si>
    <t>Ликвидация возд. Пробок кв 24</t>
  </si>
  <si>
    <t>Ликвидация возд. Пробок кв 3,18,21</t>
  </si>
  <si>
    <t>Смена ламп кв.30</t>
  </si>
  <si>
    <t>смена ламп кв.30</t>
  </si>
  <si>
    <t>ремонт кирпичной стены кв.5</t>
  </si>
  <si>
    <t>ООО "Спектр" ремонт канализации</t>
  </si>
  <si>
    <t>Изгот.и устан.деревянных поручней  2 п-д</t>
  </si>
  <si>
    <t>Изгот.и устан.деревянных поручней  1,3,6,7 п-д</t>
  </si>
  <si>
    <t>смена стёкол  5 п-д</t>
  </si>
  <si>
    <t>№04/07</t>
  </si>
  <si>
    <t>Уборка подвалов ,вывоз мусора</t>
  </si>
  <si>
    <t>№02/07</t>
  </si>
  <si>
    <t>Ремонт трубопровода кв. 84,88</t>
  </si>
  <si>
    <t>№22/07</t>
  </si>
  <si>
    <t>Ремонт трубопровода кв.88,92</t>
  </si>
  <si>
    <t>Ремонт трубопровода 1 п.</t>
  </si>
  <si>
    <t>Ремонт трубопровода кв.6</t>
  </si>
  <si>
    <t xml:space="preserve">Ремонт трубопровода канализации 1 п. </t>
  </si>
  <si>
    <t>Очистка канализационной сети подвал</t>
  </si>
  <si>
    <t>Очистка канализационной сети 3 блок</t>
  </si>
  <si>
    <t>Очистка канализационной сети 1 п. подвал</t>
  </si>
  <si>
    <t xml:space="preserve">Ремонт трубопровода канализации 2 блок подвал </t>
  </si>
  <si>
    <t>Ревизия вентилей - кв.26, замена радиаторных пробок - кв.85</t>
  </si>
  <si>
    <t>Разборка сборка эл.узла с заменой сопла, смена трубопровода, вентилей Д 15 мм - 1 п.</t>
  </si>
  <si>
    <t>Установка вентилей ДЖ 20 мм - 4 блок, Установка радиаторных пробок - кв. 58,72</t>
  </si>
  <si>
    <t>Смена и установка сгонов Д 15 мм, вентилей Д 15 мм</t>
  </si>
  <si>
    <t>Смена сгонов Д 20 мм, установка радиаторных пробок - кв.98</t>
  </si>
  <si>
    <t xml:space="preserve">Замеры, смена вентилей Д 15 мм - элеватор </t>
  </si>
  <si>
    <t>Замеры. Смена трубопровода Д 15 мм, установка вентилей Д 15 мм, Д 20 мм - кв.36,41,61</t>
  </si>
  <si>
    <t>Смена задвижек Д 50 мм, Д 65/50 мм - подвал, элеватор</t>
  </si>
  <si>
    <t>Смена сгонов Д 20 мм, труб Д 20 мм, установка радиаторных пробок - подвал, элеватор</t>
  </si>
  <si>
    <t>Замеры. Замена вентилей Д 25 мм 2 шт. - кв. 77</t>
  </si>
  <si>
    <t>Подмотка сборки Д 20 мм - кв.10 Установка радиаторных пробок 1 шт. - кв. 105Смена сгонов Д 15 мм - кв.38</t>
  </si>
  <si>
    <t>Смена пробко-пусковых кранов 2 шт. - кв. 74</t>
  </si>
  <si>
    <t>Заделка свищей, смена радиаторных пробок - кв.39,37,31,62</t>
  </si>
  <si>
    <t>Смена сгонов Д 15 мм, вваривание резьбы Д 15 мм - кв. 27</t>
  </si>
  <si>
    <t>Смена вентилей Д 20 мм, 15 мм, сгонов Д 20 мм - кв. 30</t>
  </si>
  <si>
    <t>Смена трубопровода Д 20 мм, установка радиаторных пробок - кв.23. Смена трубопровода Д 25 мм - кв.22</t>
  </si>
  <si>
    <t>№45/10</t>
  </si>
  <si>
    <t>Смена трубопровода Д 25 мм - кв.21</t>
  </si>
  <si>
    <t>Смена санитарных приборов - кв.6 (ветеран ВОВ)</t>
  </si>
  <si>
    <t>Заделка свищей ирещин - кв. 59</t>
  </si>
  <si>
    <t>Смена трубопровода Д 32 мм, прокладка отводов Д 15 мм 4 шт.- кв. 1</t>
  </si>
  <si>
    <t>Смена сгонов Д 20 мм 1 шт. Установка радиаторных пробок 1 шт. - кв.49</t>
  </si>
  <si>
    <t>Временная заделка свищей - кв. 16,14 Смена трубопровода Д 25 мм - кв. 47,43</t>
  </si>
  <si>
    <t>Установка вентилей Д 15 мм 2 шт. - подвал</t>
  </si>
  <si>
    <t>Установка вентилей Д 15 мм 2 шт.смена трубопровода Д 20 мм - подвал</t>
  </si>
  <si>
    <t>Смена сгонов Д 15 мм 2 шт. - кв.36 Смена вентилей Л 15 мм 1 шт., Д 20 мм - 1 шт. - кв.3</t>
  </si>
  <si>
    <t>Смена трубопровода Д 20 мм - кв. 10</t>
  </si>
  <si>
    <t>Установка заглушек Д 15 мм - кв. 79,55</t>
  </si>
  <si>
    <t>Смена трубопроводов Д 20 мм, вентилей Д 20мм 3 шт. сгонов Д 20 мм, Д 15 мм - подвал</t>
  </si>
  <si>
    <t>Заделка свищей - кв. 20</t>
  </si>
  <si>
    <t>Смена вентилей Д 20 мм, сгонов Д 20 мм 1 шт. - кв. 31</t>
  </si>
  <si>
    <t>пр. Мира, 30, кв. 26 уплотнение сгонов</t>
  </si>
  <si>
    <t>№ 21/04</t>
  </si>
  <si>
    <t>пр. Комсомольский, 12, кв. 36 подмотка сгонов</t>
  </si>
  <si>
    <t>пр. Мира, 30, 2 п. смена сгонов, вентилей</t>
  </si>
  <si>
    <t>Ревизия вентилей пр. Мира, 32, кв. 73</t>
  </si>
  <si>
    <t>пр. Мира, 15, кв. 1, 79 - установка вентилей, заглушек, вваривание резьбы, установка вентилей.</t>
  </si>
  <si>
    <t>Сброс вентилей пр. Комсомольский, 1, кв. 71</t>
  </si>
  <si>
    <t>пр. Мира, 36, 8 под. Смена резьбы.</t>
  </si>
  <si>
    <t>№ 39/04</t>
  </si>
  <si>
    <t>№ 25/04</t>
  </si>
  <si>
    <t>пр. Мира, 2, кв. 4 - очистка канализации.</t>
  </si>
  <si>
    <t>пр. Мира, 24, кв. 115 очистка канализации</t>
  </si>
  <si>
    <t>пр. Мира, 15, кв. 11 - смена труб (2,7 м), кв. 106 - ревизия вентилей.</t>
  </si>
  <si>
    <t>ул. Амурская, 16-2 под. Установка вентилей, резьб.</t>
  </si>
  <si>
    <t>ул. Амурская, 12- 2 блок смена вентилей, сгонов, резьб</t>
  </si>
  <si>
    <t>пр. Комсомольский, 9 очистка канализации, пробки деревянные</t>
  </si>
  <si>
    <t>ул. Амурская, 14-2 под. Смена вентилей сгонов, вваривание резьб.</t>
  </si>
  <si>
    <t>№ 50/04</t>
  </si>
  <si>
    <t>Сброс стояков,установка заглушек  Кв.12</t>
  </si>
  <si>
    <t>№67/12</t>
  </si>
  <si>
    <t>№68/12</t>
  </si>
  <si>
    <t>Изготовление установка оконных рам; ремонт ступеней; установка поручней</t>
  </si>
  <si>
    <t>№89/12</t>
  </si>
  <si>
    <t>Очистка дворовой территории от снега</t>
  </si>
  <si>
    <t>№90/12</t>
  </si>
  <si>
    <t>Разборка прокладка трубопровода канализации Д 100 мм 2 м.п. - кв. 22,23</t>
  </si>
  <si>
    <t>Разборка, прокладка тр.пр. муфты кв.45</t>
  </si>
  <si>
    <t>Смена ламп, патронов кв.53,59</t>
  </si>
  <si>
    <t>Посыпка песком двров.территорий</t>
  </si>
  <si>
    <t>Заделка отверстий в ж/б перекрытиях кв.37</t>
  </si>
  <si>
    <t>№49/01</t>
  </si>
  <si>
    <t>Изоляция покрытий 2 п-д</t>
  </si>
  <si>
    <t>Забивка двери, сверление отверстий в кирпичных стенах 1,4 п-д</t>
  </si>
  <si>
    <t>Смена дверных пружин 4 п-д</t>
  </si>
  <si>
    <t>Задолженность перед УК по выполненным работам по содержанию и ремонту (по факту оплаты) по состоянию на 31.12.2010г.</t>
  </si>
  <si>
    <t>Отчет ООО УК "Наш дом" по выполненным работам за 2010г. по адресу ул. Лесная, 14</t>
  </si>
  <si>
    <t>Ремонт подвального освещения, монтаж провода 104 м.п.</t>
  </si>
  <si>
    <t>Монтаж провода 108 п.м., ремонт подвального освещения</t>
  </si>
  <si>
    <t>Работа плотника</t>
  </si>
  <si>
    <t>работа плотника</t>
  </si>
  <si>
    <t>работы плотника</t>
  </si>
  <si>
    <t>Открытие и сброс х/в</t>
  </si>
  <si>
    <t>Изгот. и установка поручней, обналички, ремонт ступеней - 2 п.</t>
  </si>
  <si>
    <t>№15/07</t>
  </si>
  <si>
    <t>Ремонт бетонных ступеней  2 п-д</t>
  </si>
  <si>
    <t>№14/07</t>
  </si>
  <si>
    <t>№13/07</t>
  </si>
  <si>
    <t>№11/07</t>
  </si>
  <si>
    <t>Ремонт водосточных труб  1 п-д</t>
  </si>
  <si>
    <t>№10/07</t>
  </si>
  <si>
    <t>№07/07</t>
  </si>
  <si>
    <t>Ремонт (шиффер) 1,2 п-д</t>
  </si>
  <si>
    <t>№06/07</t>
  </si>
  <si>
    <t>Смена вентилей,отвода, демонт. Унитаза, смена тр.пр. кв.24,27</t>
  </si>
  <si>
    <t>Слив и наполнение, уст. вентилей, сгонов кв.24</t>
  </si>
  <si>
    <t>Смена ламп, патронов кв.38</t>
  </si>
  <si>
    <t>Смена стекол 2 п-д</t>
  </si>
  <si>
    <t>установка заглушек кв.5</t>
  </si>
  <si>
    <t>посыпка песком дворовой территории</t>
  </si>
  <si>
    <t>заделка отверстий,гнезд,борозд в перекрытии 2 п-д</t>
  </si>
  <si>
    <t>установка оконных переплетов кв.5</t>
  </si>
  <si>
    <t>Сброс стояков,ревизия вентилей  Кв.57</t>
  </si>
  <si>
    <t>Сброс стояков,устан.вентилей 2,3 п-д; Кв.30</t>
  </si>
  <si>
    <t>Слив и наполн.,устан.вентилей,смена тр.пр. (подвал,Кв.1)</t>
  </si>
  <si>
    <t>№77/01</t>
  </si>
  <si>
    <t>Уборка. Вывоз мусора кв.70,94</t>
  </si>
  <si>
    <t>№16/03</t>
  </si>
  <si>
    <t>Уборка. Вывоз мусора кв.5</t>
  </si>
  <si>
    <t>Забивка квартиры 1 п.</t>
  </si>
  <si>
    <t>Забивка двери кв.50</t>
  </si>
  <si>
    <t>Заделка отверстий, забивка двери кв.21</t>
  </si>
  <si>
    <t>№74/01</t>
  </si>
  <si>
    <t>Остекление подъезда, установка поручней - 5 п.</t>
  </si>
  <si>
    <t>№36/08</t>
  </si>
  <si>
    <t>Изготовление и установка оконных рам, остекление - 2 п.</t>
  </si>
  <si>
    <t>№35/08</t>
  </si>
  <si>
    <t>Замена дверного блока 4 п-д</t>
  </si>
  <si>
    <t>Ревизия электрооборудования</t>
  </si>
  <si>
    <t>Отогрев труб водоснабжения кв.52</t>
  </si>
  <si>
    <t>Смена ламп кв.8</t>
  </si>
  <si>
    <t>№04/76/01</t>
  </si>
  <si>
    <t>установка полотен кв.4</t>
  </si>
  <si>
    <t>Замена трубопровода канализации кв. 24</t>
  </si>
  <si>
    <t xml:space="preserve">Очистка канализационной сети 4 блок </t>
  </si>
  <si>
    <t xml:space="preserve">Очистка канализационной сети подвал </t>
  </si>
  <si>
    <t>№79/07</t>
  </si>
  <si>
    <t>№76/07</t>
  </si>
  <si>
    <t>Уборка подвалов с вывозом мусора</t>
  </si>
  <si>
    <t>№70/07а</t>
  </si>
  <si>
    <t>Ремонт кирпичной кладки 7,8 п.</t>
  </si>
  <si>
    <t>№70/07</t>
  </si>
  <si>
    <t xml:space="preserve">Ремонт помещений элеваторных узлов - 1 элеватор </t>
  </si>
  <si>
    <t>№65/07</t>
  </si>
  <si>
    <t>Ремонт помещений элеваторного узла - 4 п.</t>
  </si>
  <si>
    <t>№63/07</t>
  </si>
  <si>
    <t>№62/07</t>
  </si>
  <si>
    <t>Установка заглушек кв. 100</t>
  </si>
  <si>
    <t>Смена трубопровода кв. 36</t>
  </si>
  <si>
    <t>Прочистка засора кв.27</t>
  </si>
  <si>
    <t>Ревизия вентилей, установка радиаторных пробок.</t>
  </si>
  <si>
    <t>№57/07</t>
  </si>
  <si>
    <t>Ремонт подъезда - 2  п.</t>
  </si>
  <si>
    <t>№56/07</t>
  </si>
  <si>
    <t xml:space="preserve">Замена трассы холодного водоснабжения - 3 блок </t>
  </si>
  <si>
    <t>№55/07</t>
  </si>
  <si>
    <t>Замена дверного блока - 5 п.</t>
  </si>
  <si>
    <t>Установка дверного полотна - 3п.</t>
  </si>
  <si>
    <t>№54/07</t>
  </si>
  <si>
    <t>Ремонт кровли - кв. 16,31</t>
  </si>
  <si>
    <t>№53/07</t>
  </si>
  <si>
    <t>Заделка перекрытий - кв. 84,88</t>
  </si>
  <si>
    <t xml:space="preserve">Пробивка отверстия в перекрытиикв. 100, установка двери тамбурной 6 п. </t>
  </si>
  <si>
    <t>Ремонт шиферной кровли 3,1 кв.м - кв. 44</t>
  </si>
  <si>
    <t>Промазка швов на кровле кв. 61</t>
  </si>
  <si>
    <t>Заделка перекрытий кв. 42,61</t>
  </si>
  <si>
    <t>Заделка перекрытий кв. 70,74,78</t>
  </si>
  <si>
    <t xml:space="preserve">Заваривание продухов </t>
  </si>
  <si>
    <t xml:space="preserve">Заделка подвальных окон </t>
  </si>
  <si>
    <t>№48/07</t>
  </si>
  <si>
    <t xml:space="preserve">Покос травы </t>
  </si>
  <si>
    <t>№47/07</t>
  </si>
  <si>
    <t>№45/07</t>
  </si>
  <si>
    <t>уборка подвалов с вывозом мусора</t>
  </si>
  <si>
    <t>№43/07</t>
  </si>
  <si>
    <t>№41/07</t>
  </si>
  <si>
    <t>№40/07</t>
  </si>
  <si>
    <t>№39/07</t>
  </si>
  <si>
    <t>Установка вентилей Д 15 мм - 4 шт.</t>
  </si>
  <si>
    <t>Смена трубопровода Д20мм - 4,1 м.п., смена вентилей Д20мм-1 шт., смена сгонов, смена радиаторных пробок</t>
  </si>
  <si>
    <t>Замена трубопровода канализации</t>
  </si>
  <si>
    <t>№38/07</t>
  </si>
  <si>
    <t>Замена трубопровода канализации кв.27</t>
  </si>
  <si>
    <t>Очистка канализационной сети</t>
  </si>
  <si>
    <t>Очистка канализационной сети 3 п.</t>
  </si>
  <si>
    <t>Очистка канализационной сети кв. 100</t>
  </si>
  <si>
    <t>№37/07</t>
  </si>
  <si>
    <t>Прочистка засоров кв.53</t>
  </si>
  <si>
    <t>Смена трубопровода в подвале</t>
  </si>
  <si>
    <t>Смена вентилей кв. 6</t>
  </si>
  <si>
    <t>Прокладка трубопроводов кв. 39</t>
  </si>
  <si>
    <t>Прокладка трубопровода</t>
  </si>
  <si>
    <t>Заделка свищей кв. 24</t>
  </si>
  <si>
    <t>№15/10</t>
  </si>
  <si>
    <t>Водоотлив из подвала элект.насосами - 3 блок</t>
  </si>
  <si>
    <t>Очистка канализационной сети - подвал. Прокладка трубопроводов канализиции - кв.73.</t>
  </si>
  <si>
    <t>Прокладка трубопровода канализации кв.24</t>
  </si>
  <si>
    <t>Очистка канализационной сети. Прокладка трубопровода канализации - 1 блок</t>
  </si>
  <si>
    <t>Очистка канализационной сети - 4 блок</t>
  </si>
  <si>
    <t>Очистка канализационной сети - 4п.</t>
  </si>
  <si>
    <t>Очистка канализационной сети.</t>
  </si>
  <si>
    <t>Очистка канализационной сети - подвал.</t>
  </si>
  <si>
    <t>Востановление подъездного отопления - 1,2,4 под.</t>
  </si>
  <si>
    <t>Разборка прокладка труб канализационных - кв.30,26</t>
  </si>
  <si>
    <t>№5/10</t>
  </si>
  <si>
    <t>Очистка канализационной сети 1 блок</t>
  </si>
  <si>
    <t>Очистка канализационной сети кв. 80</t>
  </si>
  <si>
    <t>Разборка прокладка труб канализационных кв.24</t>
  </si>
  <si>
    <t>ремонт кровли 5 п-д ООО "Спектр"</t>
  </si>
  <si>
    <t>№76/02</t>
  </si>
  <si>
    <t>Смена трубопровода Д20мм 2,5м.п. установка вентилей Д 15мм 2шт. - кв. 43. смена трубопровода Д 20мм 3м.п., смена сгонов Д 20мм 1шт. вентилей Д 15мм 1шт. - кв. 24</t>
  </si>
  <si>
    <t>Устан.заглушек,пробки деревян.   2 п-д</t>
  </si>
  <si>
    <t>№46/09</t>
  </si>
  <si>
    <t>№48/09</t>
  </si>
  <si>
    <t>Прочистка вент.каналов  Кв.4,12,26</t>
  </si>
  <si>
    <t>Прочистка вент.каналов</t>
  </si>
  <si>
    <t>Прочистка вент.каналов  Кв.55,14,28</t>
  </si>
  <si>
    <t>Прочистка вент.каналов  Кв.11</t>
  </si>
  <si>
    <t>Прочистка вент.каналов  Кв.74</t>
  </si>
  <si>
    <t>№56/09</t>
  </si>
  <si>
    <t>Разборка и сборка элеват.узла с заменой сопла</t>
  </si>
  <si>
    <t>Смена тр.пр.,заглушки   1 подвал, 2 эл-р</t>
  </si>
  <si>
    <t>Уплотнение сгонов  4 п-д</t>
  </si>
  <si>
    <t>Смена трубопровода Д 15 мм - кв. 12</t>
  </si>
  <si>
    <t>Прокладка трубопровода отопления - кв.62 Смена сгонов, установка радиат.пробок - кв.27 Смена трубопровода Д 32 мм - 2 блок</t>
  </si>
  <si>
    <t>Установка вентиля Д 20 мм - кв.22</t>
  </si>
  <si>
    <t>Смена трубопровода Д 25 мм 4 м - кв. 20</t>
  </si>
  <si>
    <t>Заделка свищей - подвал</t>
  </si>
  <si>
    <t>Отчет ООО УК "Наш дом" по выполненным работам за 2010г. по адресу ул. Лесная, 12</t>
  </si>
  <si>
    <t>Замена трубопровода канализации кв. 56,59</t>
  </si>
  <si>
    <t>Прочистка канализационных стояков на чердаке кв.14,45</t>
  </si>
  <si>
    <t xml:space="preserve">Прочистка канализационных стояков на чердаке  </t>
  </si>
  <si>
    <t>Остекление - 2 подъезда, смена деревянного конька - кв. 29</t>
  </si>
  <si>
    <t>Смена дверных проушин, навешивание замка 1 п-д</t>
  </si>
  <si>
    <t>Отчет ООО УК "Наш дом" по выполненным работам за 2010г. по адресу пр. Мира, 36</t>
  </si>
  <si>
    <t>Замена канализации 5 п-д</t>
  </si>
  <si>
    <t>Электротехнические работы</t>
  </si>
  <si>
    <t>Очистка козырьков от наледи</t>
  </si>
  <si>
    <t>Отчет ООО УК "Наш дом" по выполненным работам за 2010г. по адресу пр. Мира, 34</t>
  </si>
  <si>
    <t>Разборка,сборка элеваторного узла,ревиз.вентилей элеватор</t>
  </si>
  <si>
    <t>Смена сгонов, пробок радиаторных кв.36</t>
  </si>
  <si>
    <t>Очистка кв.1</t>
  </si>
  <si>
    <t>Прочистка вент.каналов  кв.18</t>
  </si>
  <si>
    <t>Прочистка вент.каналов  кв.54,50</t>
  </si>
  <si>
    <t>Отчет ООО УК "Наш дом" по выполненным работам за 2010г. по адресу пр. Мира, 28</t>
  </si>
  <si>
    <t>Отчет ООО УК "Наш дом" по выполненным работам за 2010г. по адресу пр. Мира, 30</t>
  </si>
  <si>
    <t>Прокладка трубопроводов отопления и водоснабжения - 1 блок</t>
  </si>
  <si>
    <t>Ремонт шиферной кровли 1 п-д</t>
  </si>
  <si>
    <t>Уборка козырьков от мусора</t>
  </si>
  <si>
    <t>Устройство стяжек бетонных 3 п-д</t>
  </si>
  <si>
    <t>№13/03</t>
  </si>
  <si>
    <t>Ремонт водосточных труб 1 п-д</t>
  </si>
  <si>
    <t>№39/01</t>
  </si>
  <si>
    <t>Замена оконных створок 3 п-д</t>
  </si>
  <si>
    <t>№36/01</t>
  </si>
  <si>
    <t>Ремонт под-да 3</t>
  </si>
  <si>
    <t>№04/03</t>
  </si>
  <si>
    <t>Ввваривание резьбы кв.88</t>
  </si>
  <si>
    <t>Времен. Заделка свищей кв.88</t>
  </si>
  <si>
    <t>Смена трубопровода, пробивка стен кв.40,43</t>
  </si>
  <si>
    <t>Ревизия вентилей кв.6</t>
  </si>
  <si>
    <t>№38/03</t>
  </si>
  <si>
    <t>Смена трубопров., сброс стояков кв.37, 40,43</t>
  </si>
  <si>
    <t>Демонтаж радиаторов, резьбы,вентили кв.15,99,элеватор</t>
  </si>
  <si>
    <t>Смена сгонов, пробок радиаторных кв.78</t>
  </si>
  <si>
    <t>Смена патронов, проводов, кв3</t>
  </si>
  <si>
    <t>Расчистка дворов. Территорий от снега</t>
  </si>
  <si>
    <t>Заделка отверстий кв.13. укрепление дверной коробки, устан.полотна</t>
  </si>
  <si>
    <t>Смена дверн.петель, установка почтовых ящиков 1 п</t>
  </si>
  <si>
    <t>Установка оконных переплетов - 3 п. Заделка отверстий - кв. 5</t>
  </si>
  <si>
    <t>Смена проушин, забивка окна</t>
  </si>
  <si>
    <t>Пробивка в бетонных стенах, забивка двери - кв.24,41</t>
  </si>
  <si>
    <t>Забивка окна - 2 п.</t>
  </si>
  <si>
    <t>Ремонт поверзности кирпичных стен - подвал</t>
  </si>
  <si>
    <t>обшивка двери ДСП</t>
  </si>
  <si>
    <t>Смена проушин - 3 п.</t>
  </si>
  <si>
    <t>Смена проушин, петель, пружин - 3 п. Ремонт кровли - кв. 40,79</t>
  </si>
  <si>
    <t>Установка почтовых ящиков - 2 п.</t>
  </si>
  <si>
    <t>№25/12</t>
  </si>
  <si>
    <t>Смена сгонов Д 20 мм 1 шт. установка вентилей Д 15 мм,20 мм 2 шт. разборка прокладка трубопровода Установка вентилей Д 32 мм 1 шт. - подвал</t>
  </si>
  <si>
    <t>Ревизия вентилей Д 32 мм 1 шт. - кв. 3</t>
  </si>
  <si>
    <t xml:space="preserve">Установка вентилей Д 20 мм 1 шт. смена трубопровода Д 25 мм 4 м.п. вентиля Д 25 мм 1 шт. Д 15 мм 1 шт. </t>
  </si>
  <si>
    <t>Смена трубопровода Д 25 мм 4 м.п. сгоны Д 25 мм 1 шт. вентиля Д 15 мм 2 шт. - подвал</t>
  </si>
  <si>
    <t>Врезка резьбы Д 15 мм - кв. 42</t>
  </si>
  <si>
    <t>Разборка сборка элеваторного узла с заменой сопла, вентиля Д 15 мм 2 шт.</t>
  </si>
  <si>
    <t>Заделка свищей - 4 п.</t>
  </si>
  <si>
    <t>Смена сгонов Д 20 мм 1 шт. трубопровода Д 20 мм 2 м.п. отвода Д 20 мм - кв. 14,18</t>
  </si>
  <si>
    <t>№100/12</t>
  </si>
  <si>
    <t xml:space="preserve">ППР электрооборудования </t>
  </si>
  <si>
    <t>№21/12</t>
  </si>
  <si>
    <t>Смена трубопровода Д 15 мм 1,5 м.п. - кв. 54</t>
  </si>
  <si>
    <t>Установка вентилей Д 15 мм 2 шт. - элеватор</t>
  </si>
  <si>
    <t>Установка вентилей Д 15 мм 2 шт. - 3,4 блок</t>
  </si>
  <si>
    <t>Смена трубопровода д 15 мм 4 м.п. вентиля Д 15 мм 1 шт. сгоны Д 20 мм 2 шт.  - 3 п.</t>
  </si>
  <si>
    <t>Разборка сборка элеваторного узла с заменой сопла</t>
  </si>
  <si>
    <t>Вваривание резьбы Д 15 мм - кв. 33</t>
  </si>
  <si>
    <t>Разборка и сборка элеваторного узла с заменой сопла</t>
  </si>
  <si>
    <t>№86/12</t>
  </si>
  <si>
    <t>Ремонт шиферной кровли 60 кв.м пр. Комсомольский, 28, кв. 39</t>
  </si>
  <si>
    <t>13/04</t>
  </si>
  <si>
    <t>Уборка подвалов пр. Мира, 6 - 1,2 подъезды</t>
  </si>
  <si>
    <t>81/04</t>
  </si>
  <si>
    <t>№01/12</t>
  </si>
  <si>
    <t>Посыпка дворовой территории песком</t>
  </si>
  <si>
    <t>№02/12</t>
  </si>
  <si>
    <t>Прочистка вентканалов - кв. 31,12,73</t>
  </si>
  <si>
    <t>Прочистка вентканалов - кв. 22,26</t>
  </si>
  <si>
    <t>Прочистка вентканалов - кв. 39</t>
  </si>
  <si>
    <t>Прочистка вентканалов - кв. 26,23</t>
  </si>
  <si>
    <t>Прочистка вентканалов - кв. 15</t>
  </si>
  <si>
    <t>№04/11</t>
  </si>
  <si>
    <t>Замена дверного блока - 3 п.</t>
  </si>
  <si>
    <t>№04/12</t>
  </si>
  <si>
    <t>Ремонт кровли - кв. 154,155</t>
  </si>
  <si>
    <t>№06/12</t>
  </si>
  <si>
    <t>№55/06</t>
  </si>
  <si>
    <t>Ремонт эл.оборудования  2,3 п-д</t>
  </si>
  <si>
    <t>№60/06</t>
  </si>
  <si>
    <t>Изгот.и устан.ограждений контейн.площадки</t>
  </si>
  <si>
    <t>№63/06</t>
  </si>
  <si>
    <t>Изгот.и установк штакетника 1-3 п-д</t>
  </si>
  <si>
    <t>№68/06</t>
  </si>
  <si>
    <t>№69/06</t>
  </si>
  <si>
    <t>№74/06</t>
  </si>
  <si>
    <t>Замена водовода  2,3 блок</t>
  </si>
  <si>
    <t>№75/06</t>
  </si>
  <si>
    <t>Восстановление 5,6 п-д</t>
  </si>
  <si>
    <t xml:space="preserve">Очистка дворовой территории от снега </t>
  </si>
  <si>
    <t>№29/06</t>
  </si>
  <si>
    <t>№51/06</t>
  </si>
  <si>
    <t>№49/06</t>
  </si>
  <si>
    <t>№50/06</t>
  </si>
  <si>
    <t>№36/06</t>
  </si>
  <si>
    <t>Замеры  Кв.14</t>
  </si>
  <si>
    <t>Установка вентилей</t>
  </si>
  <si>
    <t>№43/06</t>
  </si>
  <si>
    <t>Сброс стояков,ревизия вентилей  Кв.51</t>
  </si>
  <si>
    <t>№01/06</t>
  </si>
  <si>
    <t>Замеры,сброс стояков,заделка свищей Кв.28</t>
  </si>
  <si>
    <t>Замеры,смена тр.пр.,устан.вентилей Кв.1-7</t>
  </si>
  <si>
    <t>№02/06</t>
  </si>
  <si>
    <t>Сброс стояков,зачеканка раструбов Кв.5</t>
  </si>
  <si>
    <t>Сброс стояков;разборка,прокладка тр.пр.,тройник Кв.5</t>
  </si>
  <si>
    <t>Очистка  3,4 блок, Кв.42</t>
  </si>
  <si>
    <t>Разборка,прокладка тр.пр.,муфта,переход Кв.72,78</t>
  </si>
  <si>
    <t>Разборка,прокладка тр.пр.,муфта,тройник Кв.69,73</t>
  </si>
  <si>
    <t>Очистка м-н Фортуна</t>
  </si>
  <si>
    <t>Очистка Кв.17</t>
  </si>
  <si>
    <t>№03/06</t>
  </si>
  <si>
    <t>Установка вентилей 1,4 блок</t>
  </si>
  <si>
    <t>Смена тр.пр,сгоны,резьбы  Кв.69,73</t>
  </si>
  <si>
    <t>Прокладка тр.пр,резьбы,сгоны- подвал</t>
  </si>
  <si>
    <t>Смена тр.пр. сгонов, вентилей кв.2,17</t>
  </si>
  <si>
    <t>Смена тр.пр.сгонов, пробки радиаторн.</t>
  </si>
  <si>
    <t>прочистка канализ. Стояков на чердаке кв.57</t>
  </si>
  <si>
    <t>Разборка, прокладка тр.пр. переходы, муфты кв.36</t>
  </si>
  <si>
    <t>Разборка прокладка тр.пр. муфта, ревизия 4 п-д</t>
  </si>
  <si>
    <t>Смена дверн. Пружин 6 п-д</t>
  </si>
  <si>
    <t>обшивка чердачного окна досками</t>
  </si>
  <si>
    <t>№65/01</t>
  </si>
  <si>
    <t>Ремонт (шифер) кв.1</t>
  </si>
  <si>
    <t>Смена тр.пр. пробивка в кирпичных стенах кв.32</t>
  </si>
  <si>
    <t>Слив и наполнение устан.заглушек кв.24</t>
  </si>
  <si>
    <t>Отогревание стояков кв.47 (кровля)</t>
  </si>
  <si>
    <t>Очистка кв.11</t>
  </si>
  <si>
    <t>Очистка - элеватор</t>
  </si>
  <si>
    <t>Осчистка чердака от снега</t>
  </si>
  <si>
    <t>Изоляция тр.пр.,обшивка окон ДСП б/у кв.2</t>
  </si>
  <si>
    <t>Смена дверн. Проушин - элеватор</t>
  </si>
  <si>
    <t>Смена дверн. Петель 5 п-д</t>
  </si>
  <si>
    <t>Смена задвижки 4 эл.</t>
  </si>
  <si>
    <t>Прочистка засоров кв. 54</t>
  </si>
  <si>
    <t>Прокладка тр.пр.,установка заглушек, кв.23</t>
  </si>
  <si>
    <t>Прочистка канал. Стояков на чердаке кв.117</t>
  </si>
  <si>
    <t>Разборка,прокладка тр.пр.. Муфта, ревизия кв.85</t>
  </si>
  <si>
    <t>№04,76/01</t>
  </si>
  <si>
    <t>Обшивка окна оргалитом 1 блок, кв1</t>
  </si>
  <si>
    <t>№91/01</t>
  </si>
  <si>
    <t>Навешивание замка 1 блок</t>
  </si>
  <si>
    <t>№19/02</t>
  </si>
  <si>
    <t>Обшивка окна ДСП,дверей досками кв.58</t>
  </si>
  <si>
    <t>№78/02</t>
  </si>
  <si>
    <t>Восстановление 3 п-д</t>
  </si>
  <si>
    <t>№36/03</t>
  </si>
  <si>
    <t>Восстановление 2 п-д</t>
  </si>
  <si>
    <t>№58/03</t>
  </si>
  <si>
    <t>Восстановление 5,7,8,9 п-ды</t>
  </si>
  <si>
    <t>№88/03</t>
  </si>
  <si>
    <t>Ремонт (шифер) кв.33,34</t>
  </si>
  <si>
    <t>№10/03</t>
  </si>
  <si>
    <t>Ремонт водосточных труб 3 п-д</t>
  </si>
  <si>
    <t>Времен. Заделка свищей кв.49</t>
  </si>
  <si>
    <t>№21/01</t>
  </si>
  <si>
    <t>Смена тр.пр.вентилей. Сгоны, резьбы, заглушки 5 п-д</t>
  </si>
  <si>
    <t>№81/02</t>
  </si>
  <si>
    <t>Смена тр.провода кв.9</t>
  </si>
  <si>
    <t>№20/03</t>
  </si>
  <si>
    <t>Ревизия вентиля кв. 106</t>
  </si>
  <si>
    <t>Установка заглушки кв. 72</t>
  </si>
  <si>
    <t>Смена трубопровода кв. 31</t>
  </si>
  <si>
    <t>№18/08</t>
  </si>
  <si>
    <t>Ремонт помещения элеваторного узла 3 эл.</t>
  </si>
  <si>
    <t>№19/08</t>
  </si>
  <si>
    <t>Промывка элеват.узлов,оплата воды д/промывки</t>
  </si>
  <si>
    <t>Ремонт шиферной кровли 84 кв.м кв. 28</t>
  </si>
  <si>
    <t>№21/08</t>
  </si>
  <si>
    <t>Погрузка и уборка мусора</t>
  </si>
  <si>
    <t>Уборка и погрузка мусора</t>
  </si>
  <si>
    <t>№22/08</t>
  </si>
  <si>
    <t>№25/08</t>
  </si>
  <si>
    <t>Ремонт подъездного освещения</t>
  </si>
  <si>
    <t>№11/08</t>
  </si>
  <si>
    <t>Очистка  Кв.24</t>
  </si>
  <si>
    <t>Очистка - подвал</t>
  </si>
  <si>
    <t>Разборка,прокладка тр.пр.,переходы,муфта,крестовина Кв.78,79,76</t>
  </si>
  <si>
    <t>№57/09</t>
  </si>
  <si>
    <t>Очистка канализационной сети - подвал. Установка вентилей Д 15мм, Д 20 мм - кв.1,6</t>
  </si>
  <si>
    <t>Очистка канализационной сети - подвал</t>
  </si>
  <si>
    <t>№72/09</t>
  </si>
  <si>
    <t>Ремонт 1 под-да</t>
  </si>
  <si>
    <t>Ремонт бетон. полов 1 п-д ЦЗН</t>
  </si>
  <si>
    <t>Запуск тепла</t>
  </si>
  <si>
    <t>Пр№100-10</t>
  </si>
  <si>
    <t>Установка металлической двери - 1п.</t>
  </si>
  <si>
    <t>Установка рам</t>
  </si>
  <si>
    <t>Установка рам, закрытие чердачных окон</t>
  </si>
  <si>
    <t>Закрытие чердачных окон</t>
  </si>
  <si>
    <t>Убрали дерево</t>
  </si>
  <si>
    <t>Установка оконных рам</t>
  </si>
  <si>
    <t>Очистка  - 2 блок</t>
  </si>
  <si>
    <t>Очистка  Кв.4,8</t>
  </si>
  <si>
    <t>Разборка,прокладка тр.пр, муфта   Кв.58</t>
  </si>
  <si>
    <t>Очистка - 4 блок</t>
  </si>
  <si>
    <t>№55/08</t>
  </si>
  <si>
    <t>Очистка канализац.сети   5 п-д</t>
  </si>
  <si>
    <t>№74/03</t>
  </si>
  <si>
    <t>Замена водовода кв.50,51</t>
  </si>
  <si>
    <t>Замеры - элеватор</t>
  </si>
  <si>
    <t>Установка заглушек кв.51</t>
  </si>
  <si>
    <t>Расчистка дворов.территории от снега</t>
  </si>
  <si>
    <t>Завоз песка, поыпка</t>
  </si>
  <si>
    <t>Забивка двери, заделка отверстий в ж/б перекр. 1.3 под</t>
  </si>
  <si>
    <t>Обшивка чердачного окна досками 2 блок</t>
  </si>
  <si>
    <t>№09/03</t>
  </si>
  <si>
    <t>Замена водоводов ХВС, ГВС</t>
  </si>
  <si>
    <t>Устан. вентилей</t>
  </si>
  <si>
    <t>Замеры-элеватор; смена сгонов, вентилей кв.66</t>
  </si>
  <si>
    <t>Замеры, сброс стояков, установказаглушек кв.66</t>
  </si>
  <si>
    <t>Ревизия вентилей кв.12</t>
  </si>
  <si>
    <t>Очистка кв.17</t>
  </si>
  <si>
    <t>Выключатели кв.1</t>
  </si>
  <si>
    <t>Разборка,прокладка тр.пр;муфты - 1 п-д, Кв.58-очистка</t>
  </si>
  <si>
    <t>Разборка,прокладка тр.пр,тройник - 2 п-д</t>
  </si>
  <si>
    <t>Очистка канализационной сети- 1 блок</t>
  </si>
  <si>
    <t>Разборка,прокладка тр.пр.,ревизия  Кв.52</t>
  </si>
  <si>
    <t>Очистка канализац.сети  - 8 п-д</t>
  </si>
  <si>
    <t>№53/08</t>
  </si>
  <si>
    <t>Разборка,прокладка тр.пр.,муфта,переход Кв.35,63</t>
  </si>
  <si>
    <t>Прокладка тр.пр.,тройник Кв.30,82</t>
  </si>
  <si>
    <t>Разборка,прокладка тр.пр..смена смыв.бочка Кв.4,8,12</t>
  </si>
  <si>
    <t>Прокладка тр.пр.,муфты  кв.36</t>
  </si>
  <si>
    <t>№39/08</t>
  </si>
  <si>
    <t>Уборка подвалов,вывоз мусора</t>
  </si>
  <si>
    <t>№51/08</t>
  </si>
  <si>
    <t>Покос травы  1,2,3 блок</t>
  </si>
  <si>
    <t>№52/08</t>
  </si>
  <si>
    <t>Уборка мусора</t>
  </si>
  <si>
    <t>№64/08</t>
  </si>
  <si>
    <t>приказ №83-10</t>
  </si>
  <si>
    <t>Осмотр вент.каналов</t>
  </si>
  <si>
    <t>№2/08</t>
  </si>
  <si>
    <t>промывка системы отопления,оплата воды д/промывки</t>
  </si>
  <si>
    <t>№65/09</t>
  </si>
  <si>
    <t>Демонтаж эл.проводки  Кв.53</t>
  </si>
  <si>
    <t>месяц</t>
  </si>
  <si>
    <t>Разборка,прокладка тр.пр..муфта,переход Кв.2,6</t>
  </si>
  <si>
    <t>Водоотлив из подвала  3 блок</t>
  </si>
  <si>
    <t>№47/02</t>
  </si>
  <si>
    <t>приказ 15</t>
  </si>
  <si>
    <t>отогрев труб водоснабжения - кровля</t>
  </si>
  <si>
    <t>времен. Заделка свищей кв.38</t>
  </si>
  <si>
    <t>ревизия вентилей кв.48</t>
  </si>
  <si>
    <t>разбор.сборка элеват. Узла; смена тр.пр. кв.62</t>
  </si>
  <si>
    <t>заделка свищей, смена сгонов кв.65</t>
  </si>
  <si>
    <t>замеры в элеват. Узлах</t>
  </si>
  <si>
    <t>времен. Заделка свищей кв.79;отогрев.стояков кв.29</t>
  </si>
  <si>
    <t>очистка кв.50</t>
  </si>
  <si>
    <t>Завоз песка. Посыпка песком дворовых территорий</t>
  </si>
  <si>
    <t>Снятие дверных полотен кв.2</t>
  </si>
  <si>
    <t>Обшивка двери оргалитом, изоляция 4 п-д</t>
  </si>
  <si>
    <t>Смена дверн. Петель 2 п-д</t>
  </si>
  <si>
    <t>Ремонт 1-го под-да</t>
  </si>
  <si>
    <t>Ревизия вентилей</t>
  </si>
  <si>
    <t>Разборка прокладка тр.пр.,вентили, резьбы 1 п-д</t>
  </si>
  <si>
    <t>Ремонт дверн. Полотен, установка блоков, обшивка ДСП б/у 1 п-д</t>
  </si>
  <si>
    <t>Заделка отверстий в ж/б перекрытиях 1 п-д</t>
  </si>
  <si>
    <t xml:space="preserve">Замеры   </t>
  </si>
  <si>
    <t>№30/02</t>
  </si>
  <si>
    <t>ППР эл. оборудования</t>
  </si>
  <si>
    <t>Изоляция покрытий 1 п-д</t>
  </si>
  <si>
    <t>Разборка и сборка элеват.узла с заменой сопла - подвал</t>
  </si>
  <si>
    <t>Разборка и сборка элеват.узла с заменой сопла - 3 блок</t>
  </si>
  <si>
    <t>№36/12</t>
  </si>
  <si>
    <t xml:space="preserve">Установка проушин, петель 2 шт. навеска замка 1 шт. - 6 п. </t>
  </si>
  <si>
    <t>№61/12</t>
  </si>
  <si>
    <t>Навеска замка 1 шт.</t>
  </si>
  <si>
    <t>Остекление - кв. 2</t>
  </si>
  <si>
    <t>Смена проушин 2 шт., петель 1 шт. - 1,4 п.</t>
  </si>
  <si>
    <t>Забивка окон, дверей - кв. 28</t>
  </si>
  <si>
    <t>Снятие,установка дверных полотен   1.3 п-д</t>
  </si>
  <si>
    <t>Разборка воздуховодов   4 п-д</t>
  </si>
  <si>
    <t>№05/08</t>
  </si>
  <si>
    <t>Ремонт мягкой кровли</t>
  </si>
  <si>
    <t>№43/09</t>
  </si>
  <si>
    <t>Ремонт   5 п-да</t>
  </si>
  <si>
    <t>№35/09</t>
  </si>
  <si>
    <t>Ремонт мягкой кровли  Кв.26</t>
  </si>
  <si>
    <t>№04/10</t>
  </si>
  <si>
    <t>Ремонт 4 п-да</t>
  </si>
  <si>
    <t>№12/10</t>
  </si>
  <si>
    <t>№2/12</t>
  </si>
  <si>
    <t>Заделка подвальных окон досками  2 п-д</t>
  </si>
  <si>
    <t>Смена стёкол,устан.почтовых ящиков</t>
  </si>
  <si>
    <t>№18/10</t>
  </si>
  <si>
    <t>№27/10</t>
  </si>
  <si>
    <t>Ремонт подвального освещения  3 блок</t>
  </si>
  <si>
    <t>№16/10</t>
  </si>
  <si>
    <t>№36/10</t>
  </si>
  <si>
    <t>Навешивание замка на подвал 6 п.</t>
  </si>
  <si>
    <t>ЗадолженностьУК: капитальный ремонт (по начислению) по состоянию на 31.12.2010г.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</si>
</sst>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0_р_."/>
    <numFmt numFmtId="169" formatCode="#,##0.00&quot;р.&quot;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</numFmts>
  <fonts count="5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11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5" fillId="32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2" fontId="5" fillId="33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2" fontId="5" fillId="32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168" fontId="5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wrapText="1"/>
    </xf>
    <xf numFmtId="168" fontId="5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wrapText="1"/>
    </xf>
    <xf numFmtId="2" fontId="5" fillId="34" borderId="10" xfId="0" applyNumberFormat="1" applyFont="1" applyFill="1" applyBorder="1" applyAlignment="1">
      <alignment wrapText="1"/>
    </xf>
    <xf numFmtId="168" fontId="5" fillId="34" borderId="10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33" borderId="10" xfId="0" applyFont="1" applyFill="1" applyBorder="1" applyAlignment="1">
      <alignment horizontal="left" wrapText="1"/>
    </xf>
    <xf numFmtId="168" fontId="5" fillId="4" borderId="10" xfId="0" applyNumberFormat="1" applyFont="1" applyFill="1" applyBorder="1" applyAlignment="1">
      <alignment wrapText="1"/>
    </xf>
    <xf numFmtId="16" fontId="5" fillId="0" borderId="10" xfId="0" applyNumberFormat="1" applyFont="1" applyBorder="1" applyAlignment="1">
      <alignment wrapText="1"/>
    </xf>
    <xf numFmtId="168" fontId="0" fillId="0" borderId="0" xfId="0" applyNumberFormat="1" applyBorder="1" applyAlignment="1">
      <alignment wrapText="1"/>
    </xf>
    <xf numFmtId="0" fontId="9" fillId="0" borderId="0" xfId="0" applyFont="1" applyAlignment="1">
      <alignment wrapText="1"/>
    </xf>
    <xf numFmtId="0" fontId="9" fillId="4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168" fontId="5" fillId="0" borderId="10" xfId="0" applyNumberFormat="1" applyFont="1" applyFill="1" applyBorder="1" applyAlignment="1">
      <alignment wrapText="1"/>
    </xf>
    <xf numFmtId="0" fontId="0" fillId="35" borderId="0" xfId="0" applyFill="1" applyAlignment="1">
      <alignment wrapText="1"/>
    </xf>
    <xf numFmtId="2" fontId="5" fillId="0" borderId="11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168" fontId="5" fillId="0" borderId="11" xfId="0" applyNumberFormat="1" applyFont="1" applyBorder="1" applyAlignment="1">
      <alignment wrapText="1"/>
    </xf>
    <xf numFmtId="2" fontId="5" fillId="33" borderId="11" xfId="0" applyNumberFormat="1" applyFont="1" applyFill="1" applyBorder="1" applyAlignment="1">
      <alignment wrapText="1"/>
    </xf>
    <xf numFmtId="168" fontId="5" fillId="34" borderId="11" xfId="0" applyNumberFormat="1" applyFont="1" applyFill="1" applyBorder="1" applyAlignment="1">
      <alignment wrapText="1"/>
    </xf>
    <xf numFmtId="2" fontId="5" fillId="32" borderId="12" xfId="0" applyNumberFormat="1" applyFont="1" applyFill="1" applyBorder="1" applyAlignment="1">
      <alignment wrapText="1"/>
    </xf>
    <xf numFmtId="2" fontId="5" fillId="32" borderId="13" xfId="0" applyNumberFormat="1" applyFont="1" applyFill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168" fontId="5" fillId="32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2" fontId="5" fillId="3" borderId="10" xfId="0" applyNumberFormat="1" applyFont="1" applyFill="1" applyBorder="1" applyAlignment="1">
      <alignment wrapText="1"/>
    </xf>
    <xf numFmtId="2" fontId="7" fillId="32" borderId="10" xfId="0" applyNumberFormat="1" applyFont="1" applyFill="1" applyBorder="1" applyAlignment="1">
      <alignment wrapText="1"/>
    </xf>
    <xf numFmtId="4" fontId="5" fillId="32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0" fillId="33" borderId="14" xfId="0" applyNumberForma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4" xfId="0" applyNumberForma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49" fontId="0" fillId="33" borderId="10" xfId="0" applyNumberFormat="1" applyFill="1" applyBorder="1" applyAlignment="1">
      <alignment wrapText="1"/>
    </xf>
    <xf numFmtId="2" fontId="0" fillId="33" borderId="10" xfId="0" applyNumberFormat="1" applyFill="1" applyBorder="1" applyAlignment="1">
      <alignment wrapText="1"/>
    </xf>
    <xf numFmtId="175" fontId="0" fillId="33" borderId="15" xfId="0" applyNumberFormat="1" applyFill="1" applyBorder="1" applyAlignment="1">
      <alignment wrapText="1"/>
    </xf>
    <xf numFmtId="175" fontId="0" fillId="33" borderId="10" xfId="0" applyNumberFormat="1" applyFill="1" applyBorder="1" applyAlignment="1">
      <alignment wrapText="1"/>
    </xf>
    <xf numFmtId="0" fontId="0" fillId="33" borderId="14" xfId="0" applyFill="1" applyBorder="1" applyAlignment="1">
      <alignment horizontal="right" vertical="center" wrapText="1"/>
    </xf>
    <xf numFmtId="175" fontId="0" fillId="33" borderId="14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right" wrapText="1"/>
    </xf>
    <xf numFmtId="175" fontId="0" fillId="33" borderId="14" xfId="0" applyNumberFormat="1" applyFill="1" applyBorder="1" applyAlignment="1">
      <alignment horizontal="right" wrapText="1"/>
    </xf>
    <xf numFmtId="175" fontId="0" fillId="33" borderId="10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9" fontId="0" fillId="35" borderId="14" xfId="0" applyNumberFormat="1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35" borderId="14" xfId="0" applyFill="1" applyBorder="1" applyAlignment="1">
      <alignment horizontal="right" vertical="center" wrapText="1"/>
    </xf>
    <xf numFmtId="175" fontId="0" fillId="35" borderId="14" xfId="0" applyNumberFormat="1" applyFill="1" applyBorder="1" applyAlignment="1">
      <alignment horizontal="right" vertical="center" wrapText="1"/>
    </xf>
    <xf numFmtId="0" fontId="0" fillId="35" borderId="14" xfId="0" applyNumberFormat="1" applyFill="1" applyBorder="1" applyAlignment="1">
      <alignment wrapText="1"/>
    </xf>
    <xf numFmtId="0" fontId="0" fillId="35" borderId="14" xfId="0" applyFill="1" applyBorder="1" applyAlignment="1">
      <alignment horizontal="right" wrapText="1"/>
    </xf>
    <xf numFmtId="175" fontId="0" fillId="35" borderId="14" xfId="0" applyNumberFormat="1" applyFill="1" applyBorder="1" applyAlignment="1">
      <alignment horizontal="right" wrapText="1"/>
    </xf>
    <xf numFmtId="0" fontId="13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175" fontId="0" fillId="35" borderId="10" xfId="0" applyNumberFormat="1" applyFill="1" applyBorder="1" applyAlignment="1">
      <alignment horizontal="right" wrapText="1"/>
    </xf>
    <xf numFmtId="0" fontId="0" fillId="35" borderId="10" xfId="0" applyFill="1" applyBorder="1" applyAlignment="1">
      <alignment horizontal="right" wrapText="1"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175" fontId="0" fillId="35" borderId="10" xfId="0" applyNumberFormat="1" applyFill="1" applyBorder="1" applyAlignment="1">
      <alignment wrapText="1"/>
    </xf>
    <xf numFmtId="0" fontId="0" fillId="35" borderId="0" xfId="0" applyFill="1" applyBorder="1" applyAlignment="1">
      <alignment wrapText="1"/>
    </xf>
    <xf numFmtId="49" fontId="0" fillId="35" borderId="10" xfId="0" applyNumberFormat="1" applyFill="1" applyBorder="1" applyAlignment="1">
      <alignment wrapText="1"/>
    </xf>
    <xf numFmtId="175" fontId="0" fillId="35" borderId="15" xfId="0" applyNumberFormat="1" applyFill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35" borderId="14" xfId="0" applyFill="1" applyBorder="1" applyAlignment="1">
      <alignment horizont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wrapText="1"/>
    </xf>
    <xf numFmtId="16" fontId="0" fillId="0" borderId="10" xfId="0" applyNumberFormat="1" applyBorder="1" applyAlignment="1">
      <alignment/>
    </xf>
    <xf numFmtId="16" fontId="0" fillId="35" borderId="10" xfId="0" applyNumberForma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8" fontId="5" fillId="10" borderId="1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6" xfId="53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wrapText="1"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wrapText="1"/>
    </xf>
    <xf numFmtId="49" fontId="8" fillId="0" borderId="16" xfId="53" applyNumberFormat="1" applyFont="1" applyFill="1" applyBorder="1" applyAlignment="1">
      <alignment horizontal="left"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168" fontId="7" fillId="0" borderId="10" xfId="0" applyNumberFormat="1" applyFont="1" applyFill="1" applyBorder="1" applyAlignment="1">
      <alignment wrapText="1"/>
    </xf>
    <xf numFmtId="168" fontId="7" fillId="0" borderId="10" xfId="0" applyNumberFormat="1" applyFont="1" applyBorder="1" applyAlignment="1">
      <alignment wrapText="1"/>
    </xf>
    <xf numFmtId="2" fontId="7" fillId="37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justify" wrapText="1"/>
    </xf>
    <xf numFmtId="0" fontId="5" fillId="1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168" fontId="7" fillId="32" borderId="10" xfId="0" applyNumberFormat="1" applyFont="1" applyFill="1" applyBorder="1" applyAlignment="1">
      <alignment horizontal="center" wrapText="1"/>
    </xf>
    <xf numFmtId="2" fontId="7" fillId="32" borderId="15" xfId="0" applyNumberFormat="1" applyFont="1" applyFill="1" applyBorder="1" applyAlignment="1">
      <alignment horizontal="center" wrapText="1"/>
    </xf>
    <xf numFmtId="2" fontId="7" fillId="32" borderId="12" xfId="0" applyNumberFormat="1" applyFont="1" applyFill="1" applyBorder="1" applyAlignment="1">
      <alignment horizontal="center" wrapText="1"/>
    </xf>
    <xf numFmtId="2" fontId="7" fillId="32" borderId="11" xfId="0" applyNumberFormat="1" applyFont="1" applyFill="1" applyBorder="1" applyAlignment="1">
      <alignment horizontal="center" wrapText="1"/>
    </xf>
    <xf numFmtId="2" fontId="7" fillId="32" borderId="10" xfId="0" applyNumberFormat="1" applyFont="1" applyFill="1" applyBorder="1" applyAlignment="1">
      <alignment horizontal="left" wrapText="1"/>
    </xf>
    <xf numFmtId="0" fontId="7" fillId="32" borderId="15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14" fillId="33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left" wrapText="1"/>
    </xf>
    <xf numFmtId="168" fontId="7" fillId="32" borderId="10" xfId="0" applyNumberFormat="1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168" fontId="7" fillId="32" borderId="15" xfId="0" applyNumberFormat="1" applyFont="1" applyFill="1" applyBorder="1" applyAlignment="1">
      <alignment horizontal="center" wrapText="1"/>
    </xf>
    <xf numFmtId="168" fontId="7" fillId="32" borderId="12" xfId="0" applyNumberFormat="1" applyFont="1" applyFill="1" applyBorder="1" applyAlignment="1">
      <alignment horizontal="center" wrapText="1"/>
    </xf>
    <xf numFmtId="168" fontId="7" fillId="32" borderId="11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2" fontId="7" fillId="32" borderId="10" xfId="0" applyNumberFormat="1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justify" wrapText="1"/>
    </xf>
    <xf numFmtId="0" fontId="15" fillId="0" borderId="0" xfId="0" applyFont="1" applyBorder="1" applyAlignment="1">
      <alignment horizontal="center" wrapText="1"/>
    </xf>
    <xf numFmtId="0" fontId="7" fillId="32" borderId="15" xfId="0" applyFont="1" applyFill="1" applyBorder="1" applyAlignment="1">
      <alignment horizontal="left" wrapText="1"/>
    </xf>
    <xf numFmtId="0" fontId="7" fillId="32" borderId="12" xfId="0" applyFont="1" applyFill="1" applyBorder="1" applyAlignment="1">
      <alignment horizontal="left" wrapText="1"/>
    </xf>
    <xf numFmtId="0" fontId="7" fillId="32" borderId="11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justify" wrapText="1"/>
    </xf>
    <xf numFmtId="0" fontId="0" fillId="0" borderId="11" xfId="0" applyBorder="1" applyAlignment="1">
      <alignment wrapText="1"/>
    </xf>
    <xf numFmtId="0" fontId="0" fillId="32" borderId="11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беды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3"/>
  <sheetViews>
    <sheetView zoomScalePageLayoutView="0" workbookViewId="0" topLeftCell="A1">
      <pane ySplit="1" topLeftCell="A85" activePane="bottomLeft" state="frozen"/>
      <selection pane="topLeft" activeCell="A1" sqref="A1"/>
      <selection pane="bottomLeft" activeCell="G94" sqref="G94"/>
    </sheetView>
  </sheetViews>
  <sheetFormatPr defaultColWidth="13.375" defaultRowHeight="12.75"/>
  <cols>
    <col min="1" max="1" width="1.875" style="1" customWidth="1"/>
    <col min="2" max="2" width="10.875" style="3" customWidth="1"/>
    <col min="3" max="3" width="12.25390625" style="1" customWidth="1"/>
    <col min="4" max="4" width="73.625" style="4" customWidth="1"/>
    <col min="5" max="5" width="12.75390625" style="3" customWidth="1"/>
    <col min="6" max="8" width="11.375" style="1" customWidth="1"/>
    <col min="9" max="98" width="12.375" style="1" customWidth="1"/>
    <col min="99" max="16384" width="13.375" style="1" customWidth="1"/>
  </cols>
  <sheetData>
    <row r="1" spans="1:5" ht="15.75">
      <c r="A1" s="121" t="s">
        <v>1584</v>
      </c>
      <c r="B1" s="121"/>
      <c r="C1" s="121"/>
      <c r="D1" s="121"/>
      <c r="E1" s="121"/>
    </row>
    <row r="2" spans="1:5" ht="30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23" t="s">
        <v>1943</v>
      </c>
      <c r="C3" s="123"/>
      <c r="D3" s="54"/>
      <c r="E3" s="50">
        <f>SUM(E4+E10)</f>
        <v>118220.88999999998</v>
      </c>
    </row>
    <row r="4" spans="1:5" ht="15">
      <c r="A4" s="122" t="s">
        <v>1534</v>
      </c>
      <c r="B4" s="122"/>
      <c r="C4" s="122"/>
      <c r="D4" s="122"/>
      <c r="E4" s="22">
        <f>SUM(E5:E9)</f>
        <v>104670.32999999999</v>
      </c>
    </row>
    <row r="5" spans="1:5" ht="15">
      <c r="A5" s="11"/>
      <c r="B5" s="18" t="s">
        <v>2639</v>
      </c>
      <c r="C5" s="14" t="s">
        <v>1940</v>
      </c>
      <c r="D5" s="49" t="s">
        <v>2640</v>
      </c>
      <c r="E5" s="18">
        <v>35991.71</v>
      </c>
    </row>
    <row r="6" spans="1:5" ht="15">
      <c r="A6" s="11"/>
      <c r="B6" s="18"/>
      <c r="C6" s="14" t="s">
        <v>144</v>
      </c>
      <c r="D6" s="49" t="s">
        <v>1539</v>
      </c>
      <c r="E6" s="18">
        <v>63707</v>
      </c>
    </row>
    <row r="7" spans="1:5" ht="15">
      <c r="A7" s="11"/>
      <c r="B7" s="18" t="s">
        <v>176</v>
      </c>
      <c r="C7" s="14" t="s">
        <v>151</v>
      </c>
      <c r="D7" s="49" t="s">
        <v>1540</v>
      </c>
      <c r="E7" s="18">
        <f>406</f>
        <v>406</v>
      </c>
    </row>
    <row r="8" spans="1:5" ht="15">
      <c r="A8" s="11"/>
      <c r="B8" s="18" t="s">
        <v>1726</v>
      </c>
      <c r="C8" s="14" t="s">
        <v>145</v>
      </c>
      <c r="D8" s="49" t="s">
        <v>1727</v>
      </c>
      <c r="E8" s="18">
        <v>4145.09</v>
      </c>
    </row>
    <row r="9" spans="1:5" ht="15">
      <c r="A9" s="11"/>
      <c r="B9" s="18" t="s">
        <v>1777</v>
      </c>
      <c r="C9" s="14" t="s">
        <v>145</v>
      </c>
      <c r="D9" s="49" t="s">
        <v>1778</v>
      </c>
      <c r="E9" s="18">
        <v>420.53</v>
      </c>
    </row>
    <row r="10" spans="1:5" ht="15">
      <c r="A10" s="118" t="s">
        <v>1951</v>
      </c>
      <c r="B10" s="119"/>
      <c r="C10" s="119"/>
      <c r="D10" s="120"/>
      <c r="E10" s="22">
        <f>SUM(E11)</f>
        <v>13550.56</v>
      </c>
    </row>
    <row r="11" spans="1:5" ht="16.5" customHeight="1">
      <c r="A11" s="14"/>
      <c r="B11" s="18" t="s">
        <v>1338</v>
      </c>
      <c r="C11" s="14" t="s">
        <v>148</v>
      </c>
      <c r="D11" s="49" t="s">
        <v>2215</v>
      </c>
      <c r="E11" s="18">
        <v>13550.56</v>
      </c>
    </row>
    <row r="12" spans="1:5" ht="15">
      <c r="A12" s="10"/>
      <c r="B12" s="123" t="s">
        <v>1978</v>
      </c>
      <c r="C12" s="123"/>
      <c r="D12" s="54"/>
      <c r="E12" s="50">
        <f>SUM(E13+E17+E22+E36+E40+E44+E60+E61+E74+E84)</f>
        <v>275197.67</v>
      </c>
    </row>
    <row r="13" spans="1:5" ht="15">
      <c r="A13" s="118" t="s">
        <v>1945</v>
      </c>
      <c r="B13" s="119"/>
      <c r="C13" s="119"/>
      <c r="D13" s="120"/>
      <c r="E13" s="22">
        <f>SUM(E14:E16)</f>
        <v>1511.79</v>
      </c>
    </row>
    <row r="14" spans="1:5" ht="15">
      <c r="A14" s="14"/>
      <c r="B14" s="18" t="s">
        <v>1764</v>
      </c>
      <c r="C14" s="14" t="s">
        <v>145</v>
      </c>
      <c r="D14" s="49" t="s">
        <v>1770</v>
      </c>
      <c r="E14" s="18">
        <v>208.79</v>
      </c>
    </row>
    <row r="15" spans="1:5" ht="15">
      <c r="A15" s="14"/>
      <c r="B15" s="18" t="s">
        <v>416</v>
      </c>
      <c r="C15" s="14" t="s">
        <v>147</v>
      </c>
      <c r="D15" s="49" t="s">
        <v>418</v>
      </c>
      <c r="E15" s="18">
        <v>557</v>
      </c>
    </row>
    <row r="16" spans="1:5" ht="15">
      <c r="A16" s="14"/>
      <c r="B16" s="18" t="s">
        <v>21</v>
      </c>
      <c r="C16" s="14" t="s">
        <v>1940</v>
      </c>
      <c r="D16" s="49" t="s">
        <v>29</v>
      </c>
      <c r="E16" s="18">
        <v>746</v>
      </c>
    </row>
    <row r="17" spans="1:5" ht="15">
      <c r="A17" s="118" t="s">
        <v>1946</v>
      </c>
      <c r="B17" s="119"/>
      <c r="C17" s="119"/>
      <c r="D17" s="120"/>
      <c r="E17" s="22">
        <f>SUM(E18:E21)</f>
        <v>4844.12</v>
      </c>
    </row>
    <row r="18" spans="1:5" ht="15">
      <c r="A18" s="14"/>
      <c r="B18" s="18" t="s">
        <v>1434</v>
      </c>
      <c r="C18" s="14" t="s">
        <v>145</v>
      </c>
      <c r="D18" s="49" t="s">
        <v>2240</v>
      </c>
      <c r="E18" s="18">
        <v>266.8</v>
      </c>
    </row>
    <row r="19" spans="1:5" ht="15">
      <c r="A19" s="14"/>
      <c r="B19" s="18" t="s">
        <v>1823</v>
      </c>
      <c r="C19" s="14" t="s">
        <v>147</v>
      </c>
      <c r="D19" s="49" t="s">
        <v>1839</v>
      </c>
      <c r="E19" s="18">
        <v>3980</v>
      </c>
    </row>
    <row r="20" spans="1:5" ht="15">
      <c r="A20" s="14"/>
      <c r="B20" s="18" t="s">
        <v>1959</v>
      </c>
      <c r="C20" s="14" t="s">
        <v>148</v>
      </c>
      <c r="D20" s="49" t="s">
        <v>1937</v>
      </c>
      <c r="E20" s="18">
        <v>263.03</v>
      </c>
    </row>
    <row r="21" spans="1:5" ht="15">
      <c r="A21" s="14"/>
      <c r="B21" s="18" t="s">
        <v>77</v>
      </c>
      <c r="C21" s="14" t="s">
        <v>1941</v>
      </c>
      <c r="D21" s="49" t="s">
        <v>85</v>
      </c>
      <c r="E21" s="18">
        <v>334.29</v>
      </c>
    </row>
    <row r="22" spans="1:5" ht="15">
      <c r="A22" s="118" t="s">
        <v>1947</v>
      </c>
      <c r="B22" s="119"/>
      <c r="C22" s="119"/>
      <c r="D22" s="120"/>
      <c r="E22" s="22">
        <f>SUM(E23:E35)</f>
        <v>13760.590000000002</v>
      </c>
    </row>
    <row r="23" spans="1:5" ht="15">
      <c r="A23" s="14"/>
      <c r="B23" s="18" t="s">
        <v>2180</v>
      </c>
      <c r="C23" s="14" t="s">
        <v>146</v>
      </c>
      <c r="D23" s="49" t="s">
        <v>2185</v>
      </c>
      <c r="E23" s="18">
        <v>17.22</v>
      </c>
    </row>
    <row r="24" spans="1:5" ht="15">
      <c r="A24" s="14"/>
      <c r="B24" s="18" t="s">
        <v>1779</v>
      </c>
      <c r="C24" s="14" t="s">
        <v>145</v>
      </c>
      <c r="D24" s="49" t="s">
        <v>1780</v>
      </c>
      <c r="E24" s="18">
        <v>205.08</v>
      </c>
    </row>
    <row r="25" spans="1:5" ht="15">
      <c r="A25" s="14"/>
      <c r="B25" s="18" t="s">
        <v>443</v>
      </c>
      <c r="C25" s="14" t="s">
        <v>147</v>
      </c>
      <c r="D25" s="49" t="s">
        <v>1819</v>
      </c>
      <c r="E25" s="18">
        <v>2326</v>
      </c>
    </row>
    <row r="26" spans="1:5" ht="13.5" customHeight="1">
      <c r="A26" s="14"/>
      <c r="B26" s="18" t="s">
        <v>1777</v>
      </c>
      <c r="C26" s="14" t="s">
        <v>149</v>
      </c>
      <c r="D26" s="49" t="s">
        <v>1558</v>
      </c>
      <c r="E26" s="18">
        <v>6522.26</v>
      </c>
    </row>
    <row r="27" spans="1:5" ht="15">
      <c r="A27" s="14"/>
      <c r="B27" s="18" t="s">
        <v>815</v>
      </c>
      <c r="C27" s="14" t="s">
        <v>1940</v>
      </c>
      <c r="D27" s="49" t="s">
        <v>823</v>
      </c>
      <c r="E27" s="18">
        <v>1103</v>
      </c>
    </row>
    <row r="28" spans="1:5" ht="15">
      <c r="A28" s="14"/>
      <c r="B28" s="18" t="s">
        <v>1777</v>
      </c>
      <c r="C28" s="14" t="s">
        <v>1941</v>
      </c>
      <c r="D28" s="49" t="s">
        <v>2049</v>
      </c>
      <c r="E28" s="18">
        <v>86.46</v>
      </c>
    </row>
    <row r="29" spans="1:5" ht="15">
      <c r="A29" s="14"/>
      <c r="B29" s="18" t="s">
        <v>1777</v>
      </c>
      <c r="C29" s="14" t="s">
        <v>1941</v>
      </c>
      <c r="D29" s="49" t="s">
        <v>1134</v>
      </c>
      <c r="E29" s="18">
        <v>56.18</v>
      </c>
    </row>
    <row r="30" spans="1:5" ht="15">
      <c r="A30" s="14"/>
      <c r="B30" s="18" t="s">
        <v>1449</v>
      </c>
      <c r="C30" s="14" t="s">
        <v>1942</v>
      </c>
      <c r="D30" s="49" t="s">
        <v>1455</v>
      </c>
      <c r="E30" s="18">
        <v>60.68</v>
      </c>
    </row>
    <row r="31" spans="1:5" ht="15.75" customHeight="1">
      <c r="A31" s="14"/>
      <c r="B31" s="18" t="s">
        <v>1479</v>
      </c>
      <c r="C31" s="14" t="s">
        <v>1942</v>
      </c>
      <c r="D31" s="49" t="s">
        <v>1849</v>
      </c>
      <c r="E31" s="18">
        <v>942.36</v>
      </c>
    </row>
    <row r="32" spans="1:5" ht="15">
      <c r="A32" s="14"/>
      <c r="B32" s="18" t="s">
        <v>840</v>
      </c>
      <c r="C32" s="14" t="s">
        <v>1942</v>
      </c>
      <c r="D32" s="49" t="s">
        <v>823</v>
      </c>
      <c r="E32" s="18">
        <v>1152.61</v>
      </c>
    </row>
    <row r="33" spans="1:5" ht="15">
      <c r="A33" s="14"/>
      <c r="B33" s="15" t="s">
        <v>1777</v>
      </c>
      <c r="C33" s="14" t="s">
        <v>1942</v>
      </c>
      <c r="D33" s="14" t="s">
        <v>1066</v>
      </c>
      <c r="E33" s="15">
        <v>613.52</v>
      </c>
    </row>
    <row r="34" spans="1:5" ht="15">
      <c r="A34" s="14"/>
      <c r="B34" s="15" t="s">
        <v>1779</v>
      </c>
      <c r="C34" s="14" t="s">
        <v>150</v>
      </c>
      <c r="D34" s="14" t="s">
        <v>313</v>
      </c>
      <c r="E34" s="15">
        <v>27.22</v>
      </c>
    </row>
    <row r="35" spans="1:5" ht="15">
      <c r="A35" s="14"/>
      <c r="B35" s="15" t="s">
        <v>789</v>
      </c>
      <c r="C35" s="14" t="s">
        <v>144</v>
      </c>
      <c r="D35" s="14" t="s">
        <v>1541</v>
      </c>
      <c r="E35" s="15">
        <v>648</v>
      </c>
    </row>
    <row r="36" spans="1:5" ht="15">
      <c r="A36" s="118" t="s">
        <v>1948</v>
      </c>
      <c r="B36" s="119"/>
      <c r="C36" s="119"/>
      <c r="D36" s="120"/>
      <c r="E36" s="22">
        <f>SUM(E37:E39)</f>
        <v>2282.8</v>
      </c>
    </row>
    <row r="37" spans="1:5" ht="15">
      <c r="A37" s="14"/>
      <c r="B37" s="18" t="s">
        <v>171</v>
      </c>
      <c r="C37" s="14" t="s">
        <v>145</v>
      </c>
      <c r="D37" s="49" t="s">
        <v>1369</v>
      </c>
      <c r="E37" s="18">
        <v>594.53</v>
      </c>
    </row>
    <row r="38" spans="1:5" ht="15">
      <c r="A38" s="14"/>
      <c r="B38" s="18" t="s">
        <v>1207</v>
      </c>
      <c r="C38" s="14" t="s">
        <v>148</v>
      </c>
      <c r="D38" s="49" t="s">
        <v>2263</v>
      </c>
      <c r="E38" s="18">
        <v>422.89</v>
      </c>
    </row>
    <row r="39" spans="1:5" ht="15">
      <c r="A39" s="14"/>
      <c r="B39" s="18" t="s">
        <v>2539</v>
      </c>
      <c r="C39" s="14" t="s">
        <v>149</v>
      </c>
      <c r="D39" s="49" t="s">
        <v>2541</v>
      </c>
      <c r="E39" s="18">
        <v>1265.38</v>
      </c>
    </row>
    <row r="40" spans="1:5" ht="17.25" customHeight="1">
      <c r="A40" s="118" t="s">
        <v>1951</v>
      </c>
      <c r="B40" s="119"/>
      <c r="C40" s="119"/>
      <c r="D40" s="120"/>
      <c r="E40" s="22">
        <f>SUM(E41:E43)</f>
        <v>33745.38</v>
      </c>
    </row>
    <row r="41" spans="1:5" ht="15">
      <c r="A41" s="14"/>
      <c r="B41" s="18" t="s">
        <v>2304</v>
      </c>
      <c r="C41" s="14" t="s">
        <v>148</v>
      </c>
      <c r="D41" s="49" t="s">
        <v>1807</v>
      </c>
      <c r="E41" s="18">
        <v>27323.43</v>
      </c>
    </row>
    <row r="42" spans="1:5" ht="15">
      <c r="A42" s="14"/>
      <c r="B42" s="18" t="s">
        <v>2537</v>
      </c>
      <c r="C42" s="14" t="s">
        <v>149</v>
      </c>
      <c r="D42" s="49" t="s">
        <v>2538</v>
      </c>
      <c r="E42" s="18">
        <v>6393.95</v>
      </c>
    </row>
    <row r="43" spans="1:5" ht="15">
      <c r="A43" s="14"/>
      <c r="B43" s="18" t="s">
        <v>804</v>
      </c>
      <c r="C43" s="14" t="s">
        <v>151</v>
      </c>
      <c r="D43" s="49" t="s">
        <v>1542</v>
      </c>
      <c r="E43" s="18">
        <v>28</v>
      </c>
    </row>
    <row r="44" spans="1:5" ht="18.75" customHeight="1">
      <c r="A44" s="118" t="s">
        <v>192</v>
      </c>
      <c r="B44" s="119"/>
      <c r="C44" s="119"/>
      <c r="D44" s="120"/>
      <c r="E44" s="22">
        <f>SUM(E45:E59)</f>
        <v>18018.82</v>
      </c>
    </row>
    <row r="45" spans="1:5" ht="15">
      <c r="A45" s="14"/>
      <c r="B45" s="18" t="s">
        <v>2449</v>
      </c>
      <c r="C45" s="14" t="s">
        <v>147</v>
      </c>
      <c r="D45" s="49" t="s">
        <v>1783</v>
      </c>
      <c r="E45" s="18">
        <v>2987</v>
      </c>
    </row>
    <row r="46" spans="1:5" ht="15">
      <c r="A46" s="14"/>
      <c r="B46" s="18" t="s">
        <v>411</v>
      </c>
      <c r="C46" s="14" t="s">
        <v>147</v>
      </c>
      <c r="D46" s="49" t="s">
        <v>1783</v>
      </c>
      <c r="E46" s="18">
        <v>2733</v>
      </c>
    </row>
    <row r="47" spans="1:5" ht="15">
      <c r="A47" s="14"/>
      <c r="B47" s="18" t="s">
        <v>2137</v>
      </c>
      <c r="C47" s="14" t="s">
        <v>148</v>
      </c>
      <c r="D47" s="49" t="s">
        <v>1783</v>
      </c>
      <c r="E47" s="18">
        <v>983.15</v>
      </c>
    </row>
    <row r="48" spans="1:5" ht="15">
      <c r="A48" s="14"/>
      <c r="B48" s="18" t="s">
        <v>2591</v>
      </c>
      <c r="C48" s="14" t="s">
        <v>149</v>
      </c>
      <c r="D48" s="49" t="s">
        <v>1783</v>
      </c>
      <c r="E48" s="18">
        <v>3109.83</v>
      </c>
    </row>
    <row r="49" spans="1:5" ht="15">
      <c r="A49" s="14"/>
      <c r="B49" s="18" t="s">
        <v>857</v>
      </c>
      <c r="C49" s="14" t="s">
        <v>152</v>
      </c>
      <c r="D49" s="49" t="s">
        <v>856</v>
      </c>
      <c r="E49" s="18">
        <v>2650.7</v>
      </c>
    </row>
    <row r="50" spans="1:5" ht="15">
      <c r="A50" s="14"/>
      <c r="B50" s="18" t="s">
        <v>1777</v>
      </c>
      <c r="C50" s="14" t="s">
        <v>1940</v>
      </c>
      <c r="D50" s="49" t="s">
        <v>1979</v>
      </c>
      <c r="E50" s="18">
        <f>41.29*3</f>
        <v>123.87</v>
      </c>
    </row>
    <row r="51" spans="1:5" ht="15">
      <c r="A51" s="14"/>
      <c r="B51" s="18" t="s">
        <v>2430</v>
      </c>
      <c r="C51" s="14" t="s">
        <v>1942</v>
      </c>
      <c r="D51" s="49" t="s">
        <v>2431</v>
      </c>
      <c r="E51" s="18">
        <v>68.91</v>
      </c>
    </row>
    <row r="52" spans="1:5" ht="15">
      <c r="A52" s="14"/>
      <c r="B52" s="18" t="s">
        <v>1594</v>
      </c>
      <c r="C52" s="14" t="s">
        <v>1942</v>
      </c>
      <c r="D52" s="49" t="s">
        <v>2431</v>
      </c>
      <c r="E52" s="18">
        <v>191.57</v>
      </c>
    </row>
    <row r="53" spans="1:5" ht="15">
      <c r="A53" s="14"/>
      <c r="B53" s="18" t="s">
        <v>990</v>
      </c>
      <c r="C53" s="14" t="s">
        <v>1942</v>
      </c>
      <c r="D53" s="49" t="s">
        <v>991</v>
      </c>
      <c r="E53" s="18">
        <v>1121.92</v>
      </c>
    </row>
    <row r="54" spans="1:5" ht="15">
      <c r="A54" s="14"/>
      <c r="B54" s="18" t="s">
        <v>2201</v>
      </c>
      <c r="C54" s="14" t="s">
        <v>1942</v>
      </c>
      <c r="D54" s="14" t="s">
        <v>2202</v>
      </c>
      <c r="E54" s="18">
        <v>726.72</v>
      </c>
    </row>
    <row r="55" spans="1:5" ht="15">
      <c r="A55" s="14"/>
      <c r="B55" s="18" t="s">
        <v>1282</v>
      </c>
      <c r="C55" s="14" t="s">
        <v>1942</v>
      </c>
      <c r="D55" s="14" t="s">
        <v>2202</v>
      </c>
      <c r="E55" s="18">
        <v>923.13</v>
      </c>
    </row>
    <row r="56" spans="1:5" ht="15">
      <c r="A56" s="14"/>
      <c r="B56" s="18" t="s">
        <v>270</v>
      </c>
      <c r="C56" s="14" t="s">
        <v>150</v>
      </c>
      <c r="D56" s="14" t="s">
        <v>1094</v>
      </c>
      <c r="E56" s="18">
        <v>472.21</v>
      </c>
    </row>
    <row r="57" spans="1:5" ht="15">
      <c r="A57" s="14"/>
      <c r="B57" s="18" t="s">
        <v>1095</v>
      </c>
      <c r="C57" s="14" t="s">
        <v>150</v>
      </c>
      <c r="D57" s="14" t="s">
        <v>1543</v>
      </c>
      <c r="E57" s="18">
        <v>196.61</v>
      </c>
    </row>
    <row r="58" spans="1:5" ht="15">
      <c r="A58" s="14"/>
      <c r="B58" s="18" t="s">
        <v>1779</v>
      </c>
      <c r="C58" s="14" t="s">
        <v>151</v>
      </c>
      <c r="D58" s="49" t="s">
        <v>1537</v>
      </c>
      <c r="E58" s="18">
        <v>624.9</v>
      </c>
    </row>
    <row r="59" spans="1:5" ht="15">
      <c r="A59" s="14"/>
      <c r="B59" s="18" t="s">
        <v>1096</v>
      </c>
      <c r="C59" s="14" t="s">
        <v>151</v>
      </c>
      <c r="D59" s="14" t="s">
        <v>1177</v>
      </c>
      <c r="E59" s="18">
        <v>1105.3</v>
      </c>
    </row>
    <row r="60" spans="1:5" ht="15" customHeight="1">
      <c r="A60" s="118" t="s">
        <v>196</v>
      </c>
      <c r="B60" s="119"/>
      <c r="C60" s="119"/>
      <c r="D60" s="120"/>
      <c r="E60" s="22">
        <v>53636.92</v>
      </c>
    </row>
    <row r="61" spans="1:5" ht="16.5" customHeight="1">
      <c r="A61" s="118" t="s">
        <v>199</v>
      </c>
      <c r="B61" s="119"/>
      <c r="C61" s="119"/>
      <c r="D61" s="120"/>
      <c r="E61" s="22">
        <f>SUM(E62:E73)</f>
        <v>133757.3</v>
      </c>
    </row>
    <row r="62" spans="1:5" ht="15">
      <c r="A62" s="14"/>
      <c r="B62" s="18">
        <v>3438.2</v>
      </c>
      <c r="C62" s="14" t="s">
        <v>146</v>
      </c>
      <c r="D62" s="49">
        <v>3.12</v>
      </c>
      <c r="E62" s="18">
        <f>B62*D62</f>
        <v>10727.184</v>
      </c>
    </row>
    <row r="63" spans="1:5" ht="15">
      <c r="A63" s="14"/>
      <c r="B63" s="18">
        <v>3438.2</v>
      </c>
      <c r="C63" s="14" t="s">
        <v>145</v>
      </c>
      <c r="D63" s="49">
        <v>3.106</v>
      </c>
      <c r="E63" s="18">
        <f>B63*D63</f>
        <v>10679.0492</v>
      </c>
    </row>
    <row r="64" spans="1:5" ht="15">
      <c r="A64" s="14"/>
      <c r="B64" s="18">
        <v>3438.2</v>
      </c>
      <c r="C64" s="14" t="s">
        <v>147</v>
      </c>
      <c r="D64" s="49">
        <v>3.324</v>
      </c>
      <c r="E64" s="18">
        <f>B64*D64</f>
        <v>11428.576799999999</v>
      </c>
    </row>
    <row r="65" spans="1:5" ht="15">
      <c r="A65" s="14"/>
      <c r="B65" s="18">
        <v>3438</v>
      </c>
      <c r="C65" s="14" t="s">
        <v>148</v>
      </c>
      <c r="D65" s="49">
        <v>3.5</v>
      </c>
      <c r="E65" s="18">
        <f aca="true" t="shared" si="0" ref="E65:E73">B65*D65</f>
        <v>12033</v>
      </c>
    </row>
    <row r="66" spans="1:5" ht="15">
      <c r="A66" s="14"/>
      <c r="B66" s="18">
        <v>3438</v>
      </c>
      <c r="C66" s="14" t="s">
        <v>149</v>
      </c>
      <c r="D66" s="49">
        <v>3.159</v>
      </c>
      <c r="E66" s="18">
        <f t="shared" si="0"/>
        <v>10860.642</v>
      </c>
    </row>
    <row r="67" spans="1:5" ht="15">
      <c r="A67" s="14"/>
      <c r="B67" s="18">
        <v>3438</v>
      </c>
      <c r="C67" s="14" t="s">
        <v>152</v>
      </c>
      <c r="D67" s="49">
        <v>3.526</v>
      </c>
      <c r="E67" s="18">
        <f t="shared" si="0"/>
        <v>12122.387999999999</v>
      </c>
    </row>
    <row r="68" spans="1:5" ht="15">
      <c r="A68" s="14"/>
      <c r="B68" s="18">
        <v>3438</v>
      </c>
      <c r="C68" s="14" t="s">
        <v>1940</v>
      </c>
      <c r="D68" s="49">
        <v>3</v>
      </c>
      <c r="E68" s="18">
        <f t="shared" si="0"/>
        <v>10314</v>
      </c>
    </row>
    <row r="69" spans="1:5" ht="15">
      <c r="A69" s="14"/>
      <c r="B69" s="18">
        <v>3438</v>
      </c>
      <c r="C69" s="14" t="s">
        <v>1941</v>
      </c>
      <c r="D69" s="49">
        <v>3.12</v>
      </c>
      <c r="E69" s="18">
        <f t="shared" si="0"/>
        <v>10726.56</v>
      </c>
    </row>
    <row r="70" spans="1:5" ht="15">
      <c r="A70" s="14"/>
      <c r="B70" s="18">
        <v>3438</v>
      </c>
      <c r="C70" s="14" t="s">
        <v>1942</v>
      </c>
      <c r="D70" s="49">
        <v>3.69</v>
      </c>
      <c r="E70" s="18">
        <f t="shared" si="0"/>
        <v>12686.22</v>
      </c>
    </row>
    <row r="71" spans="1:5" ht="15">
      <c r="A71" s="14"/>
      <c r="B71" s="18">
        <v>3438</v>
      </c>
      <c r="C71" s="14" t="s">
        <v>150</v>
      </c>
      <c r="D71" s="49">
        <v>3.12</v>
      </c>
      <c r="E71" s="18">
        <f t="shared" si="0"/>
        <v>10726.56</v>
      </c>
    </row>
    <row r="72" spans="1:5" ht="15">
      <c r="A72" s="14"/>
      <c r="B72" s="18">
        <v>3438</v>
      </c>
      <c r="C72" s="14" t="s">
        <v>144</v>
      </c>
      <c r="D72" s="49">
        <v>3.12</v>
      </c>
      <c r="E72" s="18">
        <f t="shared" si="0"/>
        <v>10726.56</v>
      </c>
    </row>
    <row r="73" spans="1:5" ht="15">
      <c r="A73" s="14"/>
      <c r="B73" s="18">
        <v>3438</v>
      </c>
      <c r="C73" s="14" t="s">
        <v>151</v>
      </c>
      <c r="D73" s="49">
        <v>3.12</v>
      </c>
      <c r="E73" s="18">
        <f t="shared" si="0"/>
        <v>10726.56</v>
      </c>
    </row>
    <row r="74" spans="1:5" ht="15" customHeight="1">
      <c r="A74" s="118" t="s">
        <v>194</v>
      </c>
      <c r="B74" s="119"/>
      <c r="C74" s="119"/>
      <c r="D74" s="120"/>
      <c r="E74" s="22">
        <f>SUM(E75:E83)</f>
        <v>5190.53</v>
      </c>
    </row>
    <row r="75" spans="1:5" ht="15">
      <c r="A75" s="14"/>
      <c r="B75" s="18" t="s">
        <v>435</v>
      </c>
      <c r="C75" s="14" t="s">
        <v>147</v>
      </c>
      <c r="D75" s="49" t="s">
        <v>437</v>
      </c>
      <c r="E75" s="18">
        <v>553</v>
      </c>
    </row>
    <row r="76" spans="1:5" ht="15">
      <c r="A76" s="14"/>
      <c r="B76" s="18" t="s">
        <v>1777</v>
      </c>
      <c r="C76" s="14" t="s">
        <v>152</v>
      </c>
      <c r="D76" s="49" t="s">
        <v>869</v>
      </c>
      <c r="E76" s="18">
        <v>133.75</v>
      </c>
    </row>
    <row r="77" spans="1:5" ht="16.5" customHeight="1">
      <c r="A77" s="14"/>
      <c r="B77" s="18" t="s">
        <v>1872</v>
      </c>
      <c r="C77" s="14" t="s">
        <v>1940</v>
      </c>
      <c r="D77" s="49" t="s">
        <v>1873</v>
      </c>
      <c r="E77" s="18">
        <v>1411</v>
      </c>
    </row>
    <row r="78" spans="1:5" ht="15">
      <c r="A78" s="14"/>
      <c r="B78" s="18" t="s">
        <v>2209</v>
      </c>
      <c r="C78" s="14" t="s">
        <v>150</v>
      </c>
      <c r="D78" s="49" t="s">
        <v>1544</v>
      </c>
      <c r="E78" s="18">
        <v>285</v>
      </c>
    </row>
    <row r="79" spans="1:5" ht="15">
      <c r="A79" s="14"/>
      <c r="B79" s="18" t="s">
        <v>808</v>
      </c>
      <c r="C79" s="14" t="s">
        <v>150</v>
      </c>
      <c r="D79" s="49" t="s">
        <v>1545</v>
      </c>
      <c r="E79" s="18">
        <v>345</v>
      </c>
    </row>
    <row r="80" spans="1:5" ht="15.75" customHeight="1">
      <c r="A80" s="11"/>
      <c r="B80" s="18" t="s">
        <v>1617</v>
      </c>
      <c r="C80" s="14" t="s">
        <v>146</v>
      </c>
      <c r="D80" s="49" t="s">
        <v>1627</v>
      </c>
      <c r="E80" s="18">
        <v>793.29</v>
      </c>
    </row>
    <row r="81" spans="1:5" ht="15">
      <c r="A81" s="11"/>
      <c r="B81" s="18" t="s">
        <v>1667</v>
      </c>
      <c r="C81" s="14" t="s">
        <v>146</v>
      </c>
      <c r="D81" s="49" t="s">
        <v>1673</v>
      </c>
      <c r="E81" s="18">
        <v>68.49</v>
      </c>
    </row>
    <row r="82" spans="1:5" ht="15">
      <c r="A82" s="11"/>
      <c r="B82" s="18"/>
      <c r="C82" s="14" t="s">
        <v>144</v>
      </c>
      <c r="D82" s="49" t="s">
        <v>1585</v>
      </c>
      <c r="E82" s="18">
        <v>1374</v>
      </c>
    </row>
    <row r="83" spans="1:5" ht="15">
      <c r="A83" s="14"/>
      <c r="B83" s="18" t="s">
        <v>227</v>
      </c>
      <c r="C83" s="14" t="s">
        <v>144</v>
      </c>
      <c r="D83" s="49" t="s">
        <v>1546</v>
      </c>
      <c r="E83" s="18">
        <v>227</v>
      </c>
    </row>
    <row r="84" spans="1:5" ht="15">
      <c r="A84" s="118" t="s">
        <v>200</v>
      </c>
      <c r="B84" s="119"/>
      <c r="C84" s="119"/>
      <c r="D84" s="120"/>
      <c r="E84" s="22">
        <f>SUM(E85:E88)</f>
        <v>8449.42</v>
      </c>
    </row>
    <row r="85" spans="1:5" ht="15">
      <c r="A85" s="14"/>
      <c r="B85" s="18"/>
      <c r="C85" s="14"/>
      <c r="D85" s="49" t="s">
        <v>1488</v>
      </c>
      <c r="E85" s="18">
        <v>3713.28</v>
      </c>
    </row>
    <row r="86" spans="1:5" ht="15">
      <c r="A86" s="14"/>
      <c r="B86" s="18" t="s">
        <v>1777</v>
      </c>
      <c r="C86" s="14" t="s">
        <v>147</v>
      </c>
      <c r="D86" s="49" t="s">
        <v>349</v>
      </c>
      <c r="E86" s="18">
        <v>133.75</v>
      </c>
    </row>
    <row r="87" spans="1:5" ht="15">
      <c r="A87" s="14"/>
      <c r="B87" s="18" t="s">
        <v>1777</v>
      </c>
      <c r="C87" s="14" t="s">
        <v>148</v>
      </c>
      <c r="D87" s="49" t="s">
        <v>1499</v>
      </c>
      <c r="E87" s="18">
        <f>3438*0.47</f>
        <v>1615.86</v>
      </c>
    </row>
    <row r="88" spans="1:5" ht="15">
      <c r="A88" s="14"/>
      <c r="B88" s="18" t="s">
        <v>138</v>
      </c>
      <c r="C88" s="14" t="s">
        <v>152</v>
      </c>
      <c r="D88" s="49" t="s">
        <v>140</v>
      </c>
      <c r="E88" s="18">
        <v>2986.53</v>
      </c>
    </row>
    <row r="89" spans="1:5" ht="15">
      <c r="A89" s="115" t="s">
        <v>226</v>
      </c>
      <c r="B89" s="115"/>
      <c r="C89" s="115"/>
      <c r="D89" s="115"/>
      <c r="E89" s="18">
        <v>37955.52</v>
      </c>
    </row>
    <row r="90" spans="1:5" ht="15">
      <c r="A90" s="116" t="s">
        <v>217</v>
      </c>
      <c r="B90" s="116"/>
      <c r="C90" s="116"/>
      <c r="D90" s="116"/>
      <c r="E90" s="18">
        <v>48689.91</v>
      </c>
    </row>
    <row r="91" spans="1:5" ht="15">
      <c r="A91" s="116" t="s">
        <v>1292</v>
      </c>
      <c r="B91" s="116"/>
      <c r="C91" s="116"/>
      <c r="D91" s="116"/>
      <c r="E91" s="18">
        <v>75448.48</v>
      </c>
    </row>
    <row r="92" spans="1:5" ht="15">
      <c r="A92" s="117" t="s">
        <v>1293</v>
      </c>
      <c r="B92" s="117"/>
      <c r="C92" s="117"/>
      <c r="D92" s="117"/>
      <c r="E92" s="18">
        <f>SUM(E3+E12+E89+E90+E91)</f>
        <v>555512.47</v>
      </c>
    </row>
    <row r="93" spans="1:5" ht="15">
      <c r="A93" s="113" t="s">
        <v>1294</v>
      </c>
      <c r="B93" s="113"/>
      <c r="C93" s="113"/>
      <c r="D93" s="113"/>
      <c r="E93" s="18">
        <v>636749.3</v>
      </c>
    </row>
    <row r="94" spans="1:5" ht="15">
      <c r="A94" s="113" t="s">
        <v>1295</v>
      </c>
      <c r="B94" s="113"/>
      <c r="C94" s="113"/>
      <c r="D94" s="113"/>
      <c r="E94" s="18">
        <v>95760.25</v>
      </c>
    </row>
    <row r="95" spans="1:5" ht="15">
      <c r="A95" s="113" t="s">
        <v>831</v>
      </c>
      <c r="B95" s="113"/>
      <c r="C95" s="113"/>
      <c r="D95" s="113"/>
      <c r="E95" s="18">
        <v>1635560.69</v>
      </c>
    </row>
    <row r="96" spans="1:5" ht="15">
      <c r="A96" s="113" t="s">
        <v>832</v>
      </c>
      <c r="B96" s="113"/>
      <c r="C96" s="113"/>
      <c r="D96" s="113"/>
      <c r="E96" s="18">
        <v>1347964.11</v>
      </c>
    </row>
    <row r="97" spans="1:5" ht="15">
      <c r="A97" s="114" t="s">
        <v>833</v>
      </c>
      <c r="B97" s="114"/>
      <c r="C97" s="114"/>
      <c r="D97" s="114"/>
      <c r="E97" s="102">
        <v>1200453.09</v>
      </c>
    </row>
    <row r="98" spans="1:5" ht="15">
      <c r="A98" s="113" t="s">
        <v>834</v>
      </c>
      <c r="B98" s="113"/>
      <c r="C98" s="113"/>
      <c r="D98" s="113"/>
      <c r="E98" s="18">
        <v>228188.94</v>
      </c>
    </row>
    <row r="99" spans="1:5" ht="15">
      <c r="A99" s="113" t="s">
        <v>835</v>
      </c>
      <c r="B99" s="113"/>
      <c r="C99" s="113"/>
      <c r="D99" s="113"/>
      <c r="E99" s="18">
        <v>187114.93</v>
      </c>
    </row>
    <row r="100" spans="1:5" ht="15">
      <c r="A100" s="113" t="s">
        <v>836</v>
      </c>
      <c r="B100" s="113"/>
      <c r="C100" s="113"/>
      <c r="D100" s="113"/>
      <c r="E100" s="18">
        <v>0</v>
      </c>
    </row>
    <row r="101" spans="1:5" ht="15">
      <c r="A101" s="113" t="s">
        <v>1238</v>
      </c>
      <c r="B101" s="113"/>
      <c r="C101" s="113"/>
      <c r="D101" s="113"/>
      <c r="E101" s="15">
        <f>SUM(E95-E97)</f>
        <v>435107.59999999986</v>
      </c>
    </row>
    <row r="102" spans="1:5" ht="15">
      <c r="A102" s="113" t="s">
        <v>1538</v>
      </c>
      <c r="B102" s="113"/>
      <c r="C102" s="113"/>
      <c r="D102" s="113"/>
      <c r="E102" s="15">
        <f>SUM(E98-E100)</f>
        <v>228188.94</v>
      </c>
    </row>
    <row r="103" spans="1:5" ht="30" customHeight="1">
      <c r="A103" s="113" t="s">
        <v>1586</v>
      </c>
      <c r="B103" s="113"/>
      <c r="C103" s="113"/>
      <c r="D103" s="113"/>
      <c r="E103" s="15">
        <f>SUM(E96-E97)</f>
        <v>147511.02000000002</v>
      </c>
    </row>
  </sheetData>
  <sheetProtection/>
  <mergeCells count="30">
    <mergeCell ref="A1:E1"/>
    <mergeCell ref="A4:D4"/>
    <mergeCell ref="A10:D10"/>
    <mergeCell ref="A13:D13"/>
    <mergeCell ref="B3:C3"/>
    <mergeCell ref="B12:C12"/>
    <mergeCell ref="A17:D17"/>
    <mergeCell ref="A22:D22"/>
    <mergeCell ref="A84:D84"/>
    <mergeCell ref="A36:D36"/>
    <mergeCell ref="A40:D40"/>
    <mergeCell ref="A44:D44"/>
    <mergeCell ref="A60:D60"/>
    <mergeCell ref="A61:D61"/>
    <mergeCell ref="A74:D74"/>
    <mergeCell ref="A89:D89"/>
    <mergeCell ref="A90:D90"/>
    <mergeCell ref="A91:D91"/>
    <mergeCell ref="A92:D92"/>
    <mergeCell ref="A95:D95"/>
    <mergeCell ref="A96:D96"/>
    <mergeCell ref="A93:D93"/>
    <mergeCell ref="A94:D94"/>
    <mergeCell ref="A102:D102"/>
    <mergeCell ref="A103:D103"/>
    <mergeCell ref="A97:D97"/>
    <mergeCell ref="A98:D98"/>
    <mergeCell ref="A99:D99"/>
    <mergeCell ref="A100:D100"/>
    <mergeCell ref="A101:D101"/>
  </mergeCells>
  <printOptions/>
  <pageMargins left="0.31496062992125984" right="0.15748031496062992" top="0.2755905511811024" bottom="0.1968503937007874" header="0.15748031496062992" footer="0.1574803149606299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22"/>
  <sheetViews>
    <sheetView zoomScalePageLayoutView="0" workbookViewId="0" topLeftCell="A103">
      <selection activeCell="E118" sqref="E118"/>
    </sheetView>
  </sheetViews>
  <sheetFormatPr defaultColWidth="13.375" defaultRowHeight="12.75"/>
  <cols>
    <col min="1" max="1" width="2.125" style="1" customWidth="1"/>
    <col min="2" max="2" width="10.75390625" style="1" customWidth="1"/>
    <col min="3" max="3" width="11.875" style="1" customWidth="1"/>
    <col min="4" max="4" width="71.625" style="1" customWidth="1"/>
    <col min="5" max="5" width="13.75390625" style="1" customWidth="1"/>
    <col min="6" max="8" width="11.375" style="1" customWidth="1"/>
    <col min="9" max="98" width="12.375" style="1" customWidth="1"/>
    <col min="99" max="16384" width="13.375" style="1" customWidth="1"/>
  </cols>
  <sheetData>
    <row r="1" spans="1:5" ht="15.75">
      <c r="A1" s="121" t="s">
        <v>1533</v>
      </c>
      <c r="B1" s="121"/>
      <c r="C1" s="121"/>
      <c r="D1" s="121"/>
      <c r="E1" s="121"/>
    </row>
    <row r="2" spans="1:5" ht="32.25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41" t="s">
        <v>1943</v>
      </c>
      <c r="C3" s="141"/>
      <c r="D3" s="10"/>
      <c r="E3" s="16">
        <f>SUM(E4+E8+E11+E16)</f>
        <v>209941.99</v>
      </c>
    </row>
    <row r="4" spans="1:5" ht="15">
      <c r="A4" s="11"/>
      <c r="B4" s="122" t="s">
        <v>1946</v>
      </c>
      <c r="C4" s="122"/>
      <c r="D4" s="122"/>
      <c r="E4" s="13">
        <f>SUM(E5:E7)</f>
        <v>88617.31999999999</v>
      </c>
    </row>
    <row r="5" spans="1:5" ht="15">
      <c r="A5" s="11"/>
      <c r="B5" s="17" t="s">
        <v>1509</v>
      </c>
      <c r="C5" s="14" t="s">
        <v>146</v>
      </c>
      <c r="D5" s="14" t="s">
        <v>1510</v>
      </c>
      <c r="E5" s="15">
        <v>24529</v>
      </c>
    </row>
    <row r="6" spans="1:5" ht="15">
      <c r="A6" s="11"/>
      <c r="B6" s="17" t="s">
        <v>1345</v>
      </c>
      <c r="C6" s="14" t="s">
        <v>150</v>
      </c>
      <c r="D6" s="14" t="s">
        <v>1346</v>
      </c>
      <c r="E6" s="15">
        <v>55983.21</v>
      </c>
    </row>
    <row r="7" spans="1:5" ht="15">
      <c r="A7" s="11"/>
      <c r="B7" s="17" t="s">
        <v>1347</v>
      </c>
      <c r="C7" s="14" t="s">
        <v>144</v>
      </c>
      <c r="D7" s="14" t="s">
        <v>1348</v>
      </c>
      <c r="E7" s="15">
        <v>8105.11</v>
      </c>
    </row>
    <row r="8" spans="1:5" ht="29.25">
      <c r="A8" s="11"/>
      <c r="B8" s="32" t="s">
        <v>1947</v>
      </c>
      <c r="C8" s="12"/>
      <c r="D8" s="12"/>
      <c r="E8" s="13">
        <f>SUM(E9:E10)</f>
        <v>45919.07</v>
      </c>
    </row>
    <row r="9" spans="1:5" ht="15">
      <c r="A9" s="11"/>
      <c r="B9" s="17" t="s">
        <v>1470</v>
      </c>
      <c r="C9" s="14" t="s">
        <v>146</v>
      </c>
      <c r="D9" s="14" t="s">
        <v>2330</v>
      </c>
      <c r="E9" s="15">
        <v>34884.07</v>
      </c>
    </row>
    <row r="10" spans="1:5" ht="15">
      <c r="A10" s="11"/>
      <c r="B10" s="17" t="s">
        <v>1349</v>
      </c>
      <c r="C10" s="14" t="s">
        <v>151</v>
      </c>
      <c r="D10" s="14" t="s">
        <v>1350</v>
      </c>
      <c r="E10" s="15">
        <v>11035</v>
      </c>
    </row>
    <row r="11" spans="1:5" ht="15.75" customHeight="1">
      <c r="A11" s="11"/>
      <c r="B11" s="122" t="s">
        <v>1534</v>
      </c>
      <c r="C11" s="122"/>
      <c r="D11" s="122"/>
      <c r="E11" s="13">
        <f>SUM(E12:E15)</f>
        <v>39693.92</v>
      </c>
    </row>
    <row r="12" spans="1:5" ht="15">
      <c r="A12" s="11"/>
      <c r="B12" s="17" t="s">
        <v>1617</v>
      </c>
      <c r="C12" s="14" t="s">
        <v>146</v>
      </c>
      <c r="D12" s="14" t="s">
        <v>1426</v>
      </c>
      <c r="E12" s="15">
        <v>4400.1</v>
      </c>
    </row>
    <row r="13" spans="1:5" ht="15">
      <c r="A13" s="11"/>
      <c r="B13" s="17" t="s">
        <v>1309</v>
      </c>
      <c r="C13" s="14" t="s">
        <v>145</v>
      </c>
      <c r="D13" s="14" t="s">
        <v>1427</v>
      </c>
      <c r="E13" s="15">
        <v>1902.27</v>
      </c>
    </row>
    <row r="14" spans="1:5" ht="15">
      <c r="A14" s="11"/>
      <c r="B14" s="17" t="s">
        <v>986</v>
      </c>
      <c r="C14" s="14" t="s">
        <v>1942</v>
      </c>
      <c r="D14" s="14" t="s">
        <v>987</v>
      </c>
      <c r="E14" s="15">
        <v>29361.53</v>
      </c>
    </row>
    <row r="15" spans="1:5" ht="15">
      <c r="A15" s="11"/>
      <c r="B15" s="14" t="s">
        <v>1351</v>
      </c>
      <c r="C15" s="14" t="s">
        <v>144</v>
      </c>
      <c r="D15" s="14" t="s">
        <v>1352</v>
      </c>
      <c r="E15" s="15">
        <v>4030.02</v>
      </c>
    </row>
    <row r="16" spans="1:5" ht="19.5" customHeight="1">
      <c r="A16" s="11"/>
      <c r="B16" s="122" t="s">
        <v>1951</v>
      </c>
      <c r="C16" s="122"/>
      <c r="D16" s="122"/>
      <c r="E16" s="13">
        <f>SUM(E17:E18)</f>
        <v>35711.68</v>
      </c>
    </row>
    <row r="17" spans="1:5" ht="15">
      <c r="A17" s="14"/>
      <c r="B17" s="17" t="s">
        <v>1468</v>
      </c>
      <c r="C17" s="14" t="s">
        <v>146</v>
      </c>
      <c r="D17" s="14" t="s">
        <v>1469</v>
      </c>
      <c r="E17" s="15">
        <v>25488.04</v>
      </c>
    </row>
    <row r="18" spans="1:5" ht="15">
      <c r="A18" s="14"/>
      <c r="B18" s="14" t="s">
        <v>142</v>
      </c>
      <c r="C18" s="14" t="s">
        <v>151</v>
      </c>
      <c r="D18" s="14" t="s">
        <v>1353</v>
      </c>
      <c r="E18" s="15">
        <v>10223.64</v>
      </c>
    </row>
    <row r="19" spans="1:5" ht="15">
      <c r="A19" s="10"/>
      <c r="B19" s="141" t="s">
        <v>1978</v>
      </c>
      <c r="C19" s="141"/>
      <c r="D19" s="10"/>
      <c r="E19" s="16">
        <f>SUM(E20+E34+E44+E50+E70+E71+E84+E100)</f>
        <v>308730.9375</v>
      </c>
    </row>
    <row r="20" spans="1:5" ht="15">
      <c r="A20" s="14"/>
      <c r="B20" s="122" t="s">
        <v>2103</v>
      </c>
      <c r="C20" s="122"/>
      <c r="D20" s="122"/>
      <c r="E20" s="13">
        <f>SUM(E21:E33)</f>
        <v>11377.269999999999</v>
      </c>
    </row>
    <row r="21" spans="1:5" ht="15">
      <c r="A21" s="14"/>
      <c r="B21" s="14" t="s">
        <v>911</v>
      </c>
      <c r="C21" s="14" t="s">
        <v>149</v>
      </c>
      <c r="D21" s="14" t="s">
        <v>2499</v>
      </c>
      <c r="E21" s="15">
        <v>23.3</v>
      </c>
    </row>
    <row r="22" spans="1:5" ht="15">
      <c r="A22" s="14"/>
      <c r="B22" s="14" t="s">
        <v>1084</v>
      </c>
      <c r="C22" s="14" t="s">
        <v>150</v>
      </c>
      <c r="D22" s="14" t="s">
        <v>1535</v>
      </c>
      <c r="E22" s="15">
        <v>190.54</v>
      </c>
    </row>
    <row r="23" spans="1:5" ht="15">
      <c r="A23" s="14"/>
      <c r="B23" s="14" t="s">
        <v>51</v>
      </c>
      <c r="C23" s="14" t="s">
        <v>148</v>
      </c>
      <c r="D23" s="14" t="s">
        <v>1953</v>
      </c>
      <c r="E23" s="15">
        <v>114.28</v>
      </c>
    </row>
    <row r="24" spans="1:5" ht="15">
      <c r="A24" s="14"/>
      <c r="B24" s="14" t="s">
        <v>240</v>
      </c>
      <c r="C24" s="14" t="s">
        <v>150</v>
      </c>
      <c r="D24" s="14" t="s">
        <v>1354</v>
      </c>
      <c r="E24" s="15">
        <v>92</v>
      </c>
    </row>
    <row r="25" spans="1:5" ht="15">
      <c r="A25" s="14"/>
      <c r="B25" s="14" t="s">
        <v>1764</v>
      </c>
      <c r="C25" s="14" t="s">
        <v>145</v>
      </c>
      <c r="D25" s="14" t="s">
        <v>1768</v>
      </c>
      <c r="E25" s="15">
        <v>238.73</v>
      </c>
    </row>
    <row r="26" spans="1:5" ht="15">
      <c r="A26" s="14"/>
      <c r="B26" s="14" t="s">
        <v>1779</v>
      </c>
      <c r="C26" s="14" t="s">
        <v>145</v>
      </c>
      <c r="D26" s="14" t="s">
        <v>1780</v>
      </c>
      <c r="E26" s="15">
        <v>205.08</v>
      </c>
    </row>
    <row r="27" spans="1:5" ht="15">
      <c r="A27" s="14"/>
      <c r="B27" s="14" t="s">
        <v>1777</v>
      </c>
      <c r="C27" s="14" t="s">
        <v>152</v>
      </c>
      <c r="D27" s="14" t="s">
        <v>2531</v>
      </c>
      <c r="E27" s="15">
        <v>6422.8</v>
      </c>
    </row>
    <row r="28" spans="1:5" ht="15">
      <c r="A28" s="14"/>
      <c r="B28" s="14" t="s">
        <v>21</v>
      </c>
      <c r="C28" s="14" t="s">
        <v>1940</v>
      </c>
      <c r="D28" s="14" t="s">
        <v>24</v>
      </c>
      <c r="E28" s="15">
        <v>1296</v>
      </c>
    </row>
    <row r="29" spans="1:5" ht="15">
      <c r="A29" s="14"/>
      <c r="B29" s="14" t="s">
        <v>2078</v>
      </c>
      <c r="C29" s="14" t="s">
        <v>1941</v>
      </c>
      <c r="D29" s="14" t="s">
        <v>2153</v>
      </c>
      <c r="E29" s="15">
        <v>1146.81</v>
      </c>
    </row>
    <row r="30" spans="1:5" ht="15">
      <c r="A30" s="14"/>
      <c r="B30" s="14" t="s">
        <v>2164</v>
      </c>
      <c r="C30" s="14" t="s">
        <v>1941</v>
      </c>
      <c r="D30" s="14" t="s">
        <v>2165</v>
      </c>
      <c r="E30" s="15">
        <v>442.72</v>
      </c>
    </row>
    <row r="31" spans="1:5" ht="15">
      <c r="A31" s="14"/>
      <c r="B31" s="14" t="s">
        <v>2417</v>
      </c>
      <c r="C31" s="14" t="s">
        <v>1942</v>
      </c>
      <c r="D31" s="14" t="s">
        <v>2422</v>
      </c>
      <c r="E31" s="15">
        <v>1138.79</v>
      </c>
    </row>
    <row r="32" spans="1:5" ht="15">
      <c r="A32" s="14"/>
      <c r="B32" s="14" t="s">
        <v>1084</v>
      </c>
      <c r="C32" s="14" t="s">
        <v>150</v>
      </c>
      <c r="D32" s="14" t="s">
        <v>313</v>
      </c>
      <c r="E32" s="15">
        <v>27.22</v>
      </c>
    </row>
    <row r="33" spans="1:5" ht="15">
      <c r="A33" s="14"/>
      <c r="B33" s="14" t="s">
        <v>1086</v>
      </c>
      <c r="C33" s="14" t="s">
        <v>151</v>
      </c>
      <c r="D33" s="14" t="s">
        <v>2049</v>
      </c>
      <c r="E33" s="15">
        <v>39</v>
      </c>
    </row>
    <row r="34" spans="1:5" ht="15">
      <c r="A34" s="14"/>
      <c r="B34" s="122" t="s">
        <v>1948</v>
      </c>
      <c r="C34" s="122"/>
      <c r="D34" s="122"/>
      <c r="E34" s="13">
        <f>SUM(E35:E43)</f>
        <v>22943.789999999997</v>
      </c>
    </row>
    <row r="35" spans="1:5" ht="15">
      <c r="A35" s="14"/>
      <c r="B35" s="14" t="s">
        <v>1841</v>
      </c>
      <c r="C35" s="14" t="s">
        <v>147</v>
      </c>
      <c r="D35" s="14" t="s">
        <v>1847</v>
      </c>
      <c r="E35" s="15">
        <v>1439</v>
      </c>
    </row>
    <row r="36" spans="1:5" ht="15">
      <c r="A36" s="14"/>
      <c r="B36" s="14" t="s">
        <v>2463</v>
      </c>
      <c r="C36" s="14" t="s">
        <v>147</v>
      </c>
      <c r="D36" s="14" t="s">
        <v>342</v>
      </c>
      <c r="E36" s="15">
        <v>9014</v>
      </c>
    </row>
    <row r="37" spans="1:5" ht="15">
      <c r="A37" s="14"/>
      <c r="B37" s="14" t="s">
        <v>2309</v>
      </c>
      <c r="C37" s="14" t="s">
        <v>148</v>
      </c>
      <c r="D37" s="14" t="s">
        <v>2310</v>
      </c>
      <c r="E37" s="15">
        <v>2345.15</v>
      </c>
    </row>
    <row r="38" spans="1:5" ht="15">
      <c r="A38" s="14"/>
      <c r="B38" s="14" t="s">
        <v>2321</v>
      </c>
      <c r="C38" s="14" t="s">
        <v>1940</v>
      </c>
      <c r="D38" s="14" t="s">
        <v>2324</v>
      </c>
      <c r="E38" s="15">
        <v>1503.67</v>
      </c>
    </row>
    <row r="39" spans="1:5" ht="15">
      <c r="A39" s="14"/>
      <c r="B39" s="14" t="s">
        <v>35</v>
      </c>
      <c r="C39" s="14" t="s">
        <v>1940</v>
      </c>
      <c r="D39" s="14" t="s">
        <v>41</v>
      </c>
      <c r="E39" s="15">
        <v>1343</v>
      </c>
    </row>
    <row r="40" spans="1:5" ht="30">
      <c r="A40" s="14"/>
      <c r="B40" s="14" t="s">
        <v>2546</v>
      </c>
      <c r="C40" s="14" t="s">
        <v>1940</v>
      </c>
      <c r="D40" s="14" t="s">
        <v>809</v>
      </c>
      <c r="E40" s="15">
        <v>4290.17</v>
      </c>
    </row>
    <row r="41" spans="1:5" ht="30">
      <c r="A41" s="14"/>
      <c r="B41" s="14" t="s">
        <v>1275</v>
      </c>
      <c r="C41" s="14" t="s">
        <v>1942</v>
      </c>
      <c r="D41" s="14" t="s">
        <v>1276</v>
      </c>
      <c r="E41" s="15">
        <v>2825.8</v>
      </c>
    </row>
    <row r="42" spans="1:5" ht="15">
      <c r="A42" s="14"/>
      <c r="B42" s="14" t="s">
        <v>2250</v>
      </c>
      <c r="C42" s="14" t="s">
        <v>150</v>
      </c>
      <c r="D42" s="14" t="s">
        <v>1355</v>
      </c>
      <c r="E42" s="15">
        <v>84</v>
      </c>
    </row>
    <row r="43" spans="1:5" ht="15">
      <c r="A43" s="14"/>
      <c r="B43" s="14" t="s">
        <v>1397</v>
      </c>
      <c r="C43" s="14" t="s">
        <v>151</v>
      </c>
      <c r="D43" s="14" t="s">
        <v>1356</v>
      </c>
      <c r="E43" s="15">
        <v>99</v>
      </c>
    </row>
    <row r="44" spans="1:5" ht="15.75" customHeight="1">
      <c r="A44" s="14"/>
      <c r="B44" s="122" t="s">
        <v>1951</v>
      </c>
      <c r="C44" s="122"/>
      <c r="D44" s="122"/>
      <c r="E44" s="13">
        <f>SUM(E45:E49)</f>
        <v>30832.659999999996</v>
      </c>
    </row>
    <row r="45" spans="1:5" ht="16.5" customHeight="1">
      <c r="A45" s="14"/>
      <c r="B45" s="17" t="s">
        <v>1551</v>
      </c>
      <c r="C45" s="14" t="s">
        <v>146</v>
      </c>
      <c r="D45" s="14" t="s">
        <v>1572</v>
      </c>
      <c r="E45" s="15">
        <v>28.07</v>
      </c>
    </row>
    <row r="46" spans="1:5" ht="15">
      <c r="A46" s="14"/>
      <c r="B46" s="17" t="s">
        <v>2536</v>
      </c>
      <c r="C46" s="14" t="s">
        <v>149</v>
      </c>
      <c r="D46" s="14" t="s">
        <v>1807</v>
      </c>
      <c r="E46" s="15">
        <v>9523.71</v>
      </c>
    </row>
    <row r="47" spans="1:5" ht="15">
      <c r="A47" s="14"/>
      <c r="B47" s="17" t="s">
        <v>370</v>
      </c>
      <c r="C47" s="14" t="s">
        <v>149</v>
      </c>
      <c r="D47" s="14" t="s">
        <v>843</v>
      </c>
      <c r="E47" s="15">
        <v>157.08</v>
      </c>
    </row>
    <row r="48" spans="1:5" ht="15">
      <c r="A48" s="14"/>
      <c r="B48" s="17" t="s">
        <v>850</v>
      </c>
      <c r="C48" s="14" t="s">
        <v>152</v>
      </c>
      <c r="D48" s="14" t="s">
        <v>1684</v>
      </c>
      <c r="E48" s="15">
        <v>20833.8</v>
      </c>
    </row>
    <row r="49" spans="1:5" ht="15">
      <c r="A49" s="14"/>
      <c r="B49" s="17" t="s">
        <v>1090</v>
      </c>
      <c r="C49" s="14" t="s">
        <v>150</v>
      </c>
      <c r="D49" s="14" t="s">
        <v>1357</v>
      </c>
      <c r="E49" s="15">
        <v>290</v>
      </c>
    </row>
    <row r="50" spans="1:5" ht="18" customHeight="1">
      <c r="A50" s="14"/>
      <c r="B50" s="122" t="s">
        <v>192</v>
      </c>
      <c r="C50" s="122"/>
      <c r="D50" s="122"/>
      <c r="E50" s="13">
        <f>SUM(E51:E64)</f>
        <v>14248.100000000002</v>
      </c>
    </row>
    <row r="51" spans="1:5" ht="15">
      <c r="A51" s="14"/>
      <c r="B51" s="14" t="s">
        <v>1728</v>
      </c>
      <c r="C51" s="14" t="s">
        <v>145</v>
      </c>
      <c r="D51" s="14" t="s">
        <v>1729</v>
      </c>
      <c r="E51" s="15">
        <v>471.6</v>
      </c>
    </row>
    <row r="52" spans="1:5" ht="15">
      <c r="A52" s="14"/>
      <c r="B52" s="14" t="s">
        <v>2302</v>
      </c>
      <c r="C52" s="14" t="s">
        <v>148</v>
      </c>
      <c r="D52" s="14" t="s">
        <v>1783</v>
      </c>
      <c r="E52" s="15">
        <v>1658.45</v>
      </c>
    </row>
    <row r="53" spans="1:5" ht="15">
      <c r="A53" s="14"/>
      <c r="B53" s="14" t="s">
        <v>2137</v>
      </c>
      <c r="C53" s="14" t="s">
        <v>148</v>
      </c>
      <c r="D53" s="14" t="s">
        <v>1783</v>
      </c>
      <c r="E53" s="15">
        <v>1686.78</v>
      </c>
    </row>
    <row r="54" spans="1:5" ht="15">
      <c r="A54" s="14"/>
      <c r="B54" s="14" t="s">
        <v>877</v>
      </c>
      <c r="C54" s="14" t="s">
        <v>152</v>
      </c>
      <c r="D54" s="14" t="s">
        <v>878</v>
      </c>
      <c r="E54" s="15">
        <v>1584</v>
      </c>
    </row>
    <row r="55" spans="1:5" ht="15">
      <c r="A55" s="14"/>
      <c r="B55" s="14" t="s">
        <v>2430</v>
      </c>
      <c r="C55" s="14" t="s">
        <v>1942</v>
      </c>
      <c r="D55" s="14" t="s">
        <v>2431</v>
      </c>
      <c r="E55" s="15">
        <v>68.91</v>
      </c>
    </row>
    <row r="56" spans="1:5" ht="15">
      <c r="A56" s="14"/>
      <c r="B56" s="14" t="s">
        <v>990</v>
      </c>
      <c r="C56" s="14" t="s">
        <v>1942</v>
      </c>
      <c r="D56" s="14" t="s">
        <v>991</v>
      </c>
      <c r="E56" s="15">
        <v>1121.92</v>
      </c>
    </row>
    <row r="57" spans="1:5" ht="15">
      <c r="A57" s="14"/>
      <c r="B57" s="14" t="s">
        <v>2201</v>
      </c>
      <c r="C57" s="14" t="s">
        <v>1942</v>
      </c>
      <c r="D57" s="14" t="s">
        <v>1536</v>
      </c>
      <c r="E57" s="15">
        <v>726.72</v>
      </c>
    </row>
    <row r="58" spans="1:5" ht="15">
      <c r="A58" s="14"/>
      <c r="B58" s="18" t="s">
        <v>1282</v>
      </c>
      <c r="C58" s="14" t="s">
        <v>1942</v>
      </c>
      <c r="D58" s="14" t="s">
        <v>1536</v>
      </c>
      <c r="E58" s="18">
        <v>923.13</v>
      </c>
    </row>
    <row r="59" spans="1:5" ht="15">
      <c r="A59" s="14"/>
      <c r="B59" s="18" t="s">
        <v>270</v>
      </c>
      <c r="C59" s="14" t="s">
        <v>150</v>
      </c>
      <c r="D59" s="14" t="s">
        <v>1094</v>
      </c>
      <c r="E59" s="18">
        <v>188.61</v>
      </c>
    </row>
    <row r="60" spans="1:5" ht="15">
      <c r="A60" s="14"/>
      <c r="B60" s="18" t="s">
        <v>1400</v>
      </c>
      <c r="C60" s="14" t="s">
        <v>150</v>
      </c>
      <c r="D60" s="14" t="s">
        <v>1358</v>
      </c>
      <c r="E60" s="18">
        <v>1858.46</v>
      </c>
    </row>
    <row r="61" spans="1:5" ht="15">
      <c r="A61" s="14"/>
      <c r="B61" s="18" t="s">
        <v>941</v>
      </c>
      <c r="C61" s="14" t="s">
        <v>150</v>
      </c>
      <c r="D61" s="14" t="s">
        <v>410</v>
      </c>
      <c r="E61" s="18">
        <v>2168.2</v>
      </c>
    </row>
    <row r="62" spans="1:5" ht="15">
      <c r="A62" s="14"/>
      <c r="B62" s="18" t="s">
        <v>1095</v>
      </c>
      <c r="C62" s="14" t="s">
        <v>150</v>
      </c>
      <c r="D62" s="14" t="s">
        <v>1536</v>
      </c>
      <c r="E62" s="18">
        <v>196.61</v>
      </c>
    </row>
    <row r="63" spans="1:5" ht="15">
      <c r="A63" s="14"/>
      <c r="B63" s="18" t="s">
        <v>1096</v>
      </c>
      <c r="C63" s="14" t="s">
        <v>151</v>
      </c>
      <c r="D63" s="14" t="s">
        <v>1536</v>
      </c>
      <c r="E63" s="18">
        <v>1105.3</v>
      </c>
    </row>
    <row r="64" spans="1:5" ht="15">
      <c r="A64" s="14"/>
      <c r="B64" s="14" t="s">
        <v>943</v>
      </c>
      <c r="C64" s="14" t="s">
        <v>151</v>
      </c>
      <c r="D64" s="14" t="s">
        <v>1359</v>
      </c>
      <c r="E64" s="15">
        <v>489.41</v>
      </c>
    </row>
    <row r="65" spans="1:5" ht="15">
      <c r="A65" s="14"/>
      <c r="B65" s="14" t="s">
        <v>1360</v>
      </c>
      <c r="C65" s="14" t="s">
        <v>151</v>
      </c>
      <c r="D65" s="14" t="s">
        <v>1733</v>
      </c>
      <c r="E65" s="15">
        <v>829.61</v>
      </c>
    </row>
    <row r="66" spans="1:5" ht="15">
      <c r="A66" s="14"/>
      <c r="B66" s="14" t="s">
        <v>1084</v>
      </c>
      <c r="C66" s="14" t="s">
        <v>151</v>
      </c>
      <c r="D66" s="14" t="s">
        <v>1537</v>
      </c>
      <c r="E66" s="15">
        <v>566.08</v>
      </c>
    </row>
    <row r="67" spans="1:5" ht="15">
      <c r="A67" s="14"/>
      <c r="B67" s="14" t="s">
        <v>412</v>
      </c>
      <c r="C67" s="14" t="s">
        <v>147</v>
      </c>
      <c r="D67" s="14" t="s">
        <v>1729</v>
      </c>
      <c r="E67" s="15">
        <v>786</v>
      </c>
    </row>
    <row r="68" spans="1:5" ht="15">
      <c r="A68" s="14"/>
      <c r="B68" s="14" t="s">
        <v>2135</v>
      </c>
      <c r="C68" s="14" t="s">
        <v>148</v>
      </c>
      <c r="D68" s="14" t="s">
        <v>2136</v>
      </c>
      <c r="E68" s="15">
        <v>4047.61</v>
      </c>
    </row>
    <row r="69" spans="1:5" ht="15">
      <c r="A69" s="14"/>
      <c r="B69" s="14" t="s">
        <v>854</v>
      </c>
      <c r="C69" s="14" t="s">
        <v>152</v>
      </c>
      <c r="D69" s="14" t="s">
        <v>856</v>
      </c>
      <c r="E69" s="15">
        <v>2638.51</v>
      </c>
    </row>
    <row r="70" spans="1:5" ht="15" customHeight="1">
      <c r="A70" s="14"/>
      <c r="B70" s="122" t="s">
        <v>196</v>
      </c>
      <c r="C70" s="122"/>
      <c r="D70" s="122"/>
      <c r="E70" s="13">
        <v>54543.84</v>
      </c>
    </row>
    <row r="71" spans="1:5" ht="15.75" customHeight="1">
      <c r="A71" s="14"/>
      <c r="B71" s="122" t="s">
        <v>199</v>
      </c>
      <c r="C71" s="122"/>
      <c r="D71" s="122"/>
      <c r="E71" s="13">
        <f>SUM(E72:E83)</f>
        <v>136024.50650000002</v>
      </c>
    </row>
    <row r="72" spans="1:5" ht="15">
      <c r="A72" s="14"/>
      <c r="B72" s="14">
        <v>3496.4</v>
      </c>
      <c r="C72" s="14" t="s">
        <v>146</v>
      </c>
      <c r="D72" s="14">
        <v>3.12</v>
      </c>
      <c r="E72" s="15">
        <f>B72*D72</f>
        <v>10908.768</v>
      </c>
    </row>
    <row r="73" spans="1:5" ht="15">
      <c r="A73" s="14"/>
      <c r="B73" s="14">
        <v>3496.4</v>
      </c>
      <c r="C73" s="14" t="s">
        <v>145</v>
      </c>
      <c r="D73" s="14">
        <v>3.106</v>
      </c>
      <c r="E73" s="15">
        <f>B73*D73</f>
        <v>10859.8184</v>
      </c>
    </row>
    <row r="74" spans="1:5" ht="15">
      <c r="A74" s="14"/>
      <c r="B74" s="14">
        <v>3496.4</v>
      </c>
      <c r="C74" s="14" t="s">
        <v>147</v>
      </c>
      <c r="D74" s="14">
        <v>3.324</v>
      </c>
      <c r="E74" s="15">
        <f>B74*D74</f>
        <v>11622.0336</v>
      </c>
    </row>
    <row r="75" spans="1:5" ht="15">
      <c r="A75" s="14"/>
      <c r="B75" s="14">
        <v>3496.3</v>
      </c>
      <c r="C75" s="14" t="s">
        <v>148</v>
      </c>
      <c r="D75" s="14">
        <v>3.5</v>
      </c>
      <c r="E75" s="15">
        <f aca="true" t="shared" si="0" ref="E75:E83">B75*D75</f>
        <v>12237.050000000001</v>
      </c>
    </row>
    <row r="76" spans="1:5" ht="15">
      <c r="A76" s="14"/>
      <c r="B76" s="14">
        <v>3496.3</v>
      </c>
      <c r="C76" s="14" t="s">
        <v>149</v>
      </c>
      <c r="D76" s="14">
        <v>3.159</v>
      </c>
      <c r="E76" s="15">
        <f t="shared" si="0"/>
        <v>11044.8117</v>
      </c>
    </row>
    <row r="77" spans="1:5" ht="15">
      <c r="A77" s="14"/>
      <c r="B77" s="14">
        <v>3496.3</v>
      </c>
      <c r="C77" s="14" t="s">
        <v>152</v>
      </c>
      <c r="D77" s="14">
        <v>3.526</v>
      </c>
      <c r="E77" s="15">
        <f t="shared" si="0"/>
        <v>12327.9538</v>
      </c>
    </row>
    <row r="78" spans="1:5" ht="15">
      <c r="A78" s="14"/>
      <c r="B78" s="14">
        <v>3496.3</v>
      </c>
      <c r="C78" s="14" t="s">
        <v>1940</v>
      </c>
      <c r="D78" s="14">
        <v>3</v>
      </c>
      <c r="E78" s="15">
        <f t="shared" si="0"/>
        <v>10488.900000000001</v>
      </c>
    </row>
    <row r="79" spans="1:5" ht="15">
      <c r="A79" s="14"/>
      <c r="B79" s="14">
        <v>3496.3</v>
      </c>
      <c r="C79" s="14" t="s">
        <v>1941</v>
      </c>
      <c r="D79" s="14">
        <v>3.12</v>
      </c>
      <c r="E79" s="15">
        <f t="shared" si="0"/>
        <v>10908.456</v>
      </c>
    </row>
    <row r="80" spans="1:5" ht="15">
      <c r="A80" s="14"/>
      <c r="B80" s="14">
        <v>3496.3</v>
      </c>
      <c r="C80" s="14" t="s">
        <v>1942</v>
      </c>
      <c r="D80" s="14">
        <v>3.69</v>
      </c>
      <c r="E80" s="15">
        <f t="shared" si="0"/>
        <v>12901.347</v>
      </c>
    </row>
    <row r="81" spans="1:5" ht="15">
      <c r="A81" s="14"/>
      <c r="B81" s="14">
        <v>3496.3</v>
      </c>
      <c r="C81" s="14" t="s">
        <v>150</v>
      </c>
      <c r="D81" s="14">
        <v>3.12</v>
      </c>
      <c r="E81" s="15">
        <f t="shared" si="0"/>
        <v>10908.456</v>
      </c>
    </row>
    <row r="82" spans="1:5" ht="15">
      <c r="A82" s="14"/>
      <c r="B82" s="14">
        <v>3496.3</v>
      </c>
      <c r="C82" s="14" t="s">
        <v>144</v>
      </c>
      <c r="D82" s="14">
        <v>3.12</v>
      </c>
      <c r="E82" s="15">
        <f t="shared" si="0"/>
        <v>10908.456</v>
      </c>
    </row>
    <row r="83" spans="1:5" ht="15">
      <c r="A83" s="14"/>
      <c r="B83" s="14">
        <v>3496.3</v>
      </c>
      <c r="C83" s="14" t="s">
        <v>151</v>
      </c>
      <c r="D83" s="14">
        <v>3.12</v>
      </c>
      <c r="E83" s="15">
        <f t="shared" si="0"/>
        <v>10908.456</v>
      </c>
    </row>
    <row r="84" spans="1:5" ht="17.25" customHeight="1">
      <c r="A84" s="14"/>
      <c r="B84" s="122" t="s">
        <v>194</v>
      </c>
      <c r="C84" s="122"/>
      <c r="D84" s="122"/>
      <c r="E84" s="13">
        <f>SUM(E85:E99)</f>
        <v>25007.870000000003</v>
      </c>
    </row>
    <row r="85" spans="1:5" ht="15">
      <c r="A85" s="14"/>
      <c r="B85" s="14" t="s">
        <v>1793</v>
      </c>
      <c r="C85" s="14" t="s">
        <v>147</v>
      </c>
      <c r="D85" s="14" t="s">
        <v>1799</v>
      </c>
      <c r="E85" s="15">
        <v>724</v>
      </c>
    </row>
    <row r="86" spans="1:5" ht="15">
      <c r="A86" s="14"/>
      <c r="B86" s="14" t="s">
        <v>750</v>
      </c>
      <c r="C86" s="14" t="s">
        <v>147</v>
      </c>
      <c r="D86" s="14" t="s">
        <v>754</v>
      </c>
      <c r="E86" s="15">
        <v>14288</v>
      </c>
    </row>
    <row r="87" spans="1:5" ht="15">
      <c r="A87" s="14"/>
      <c r="B87" s="14" t="s">
        <v>321</v>
      </c>
      <c r="C87" s="14" t="s">
        <v>147</v>
      </c>
      <c r="D87" s="14" t="s">
        <v>329</v>
      </c>
      <c r="E87" s="15">
        <v>678</v>
      </c>
    </row>
    <row r="88" spans="1:5" ht="15">
      <c r="A88" s="14"/>
      <c r="B88" s="14" t="s">
        <v>1894</v>
      </c>
      <c r="C88" s="14" t="s">
        <v>1940</v>
      </c>
      <c r="D88" s="14" t="s">
        <v>1895</v>
      </c>
      <c r="E88" s="15">
        <v>629</v>
      </c>
    </row>
    <row r="89" spans="1:5" ht="15">
      <c r="A89" s="14"/>
      <c r="B89" s="14" t="s">
        <v>2057</v>
      </c>
      <c r="C89" s="14" t="s">
        <v>1941</v>
      </c>
      <c r="D89" s="14" t="s">
        <v>2105</v>
      </c>
      <c r="E89" s="15">
        <v>4834.79</v>
      </c>
    </row>
    <row r="90" spans="1:5" ht="15">
      <c r="A90" s="14"/>
      <c r="B90" s="14" t="s">
        <v>1023</v>
      </c>
      <c r="C90" s="14" t="s">
        <v>1942</v>
      </c>
      <c r="D90" s="14" t="s">
        <v>2404</v>
      </c>
      <c r="E90" s="15">
        <v>484.52</v>
      </c>
    </row>
    <row r="91" spans="1:5" ht="15">
      <c r="A91" s="14"/>
      <c r="B91" s="14" t="s">
        <v>2425</v>
      </c>
      <c r="C91" s="14" t="s">
        <v>1942</v>
      </c>
      <c r="D91" s="14" t="s">
        <v>1041</v>
      </c>
      <c r="E91" s="15">
        <v>245.86</v>
      </c>
    </row>
    <row r="92" spans="1:5" ht="15">
      <c r="A92" s="14"/>
      <c r="B92" s="14" t="s">
        <v>2632</v>
      </c>
      <c r="C92" s="14" t="s">
        <v>1942</v>
      </c>
      <c r="D92" s="14" t="s">
        <v>2635</v>
      </c>
      <c r="E92" s="15">
        <v>518.7</v>
      </c>
    </row>
    <row r="93" spans="1:5" ht="15">
      <c r="A93" s="14"/>
      <c r="B93" s="14" t="s">
        <v>1290</v>
      </c>
      <c r="C93" s="14" t="s">
        <v>150</v>
      </c>
      <c r="D93" s="14" t="s">
        <v>1361</v>
      </c>
      <c r="E93" s="15">
        <v>230</v>
      </c>
    </row>
    <row r="94" spans="1:5" ht="15">
      <c r="A94" s="14"/>
      <c r="B94" s="14" t="s">
        <v>806</v>
      </c>
      <c r="C94" s="14" t="s">
        <v>150</v>
      </c>
      <c r="D94" s="14" t="s">
        <v>2212</v>
      </c>
      <c r="E94" s="15">
        <v>73</v>
      </c>
    </row>
    <row r="95" spans="1:5" ht="15">
      <c r="A95" s="14"/>
      <c r="B95" s="14" t="s">
        <v>808</v>
      </c>
      <c r="C95" s="14" t="s">
        <v>150</v>
      </c>
      <c r="D95" s="14" t="s">
        <v>1362</v>
      </c>
      <c r="E95" s="15">
        <v>286</v>
      </c>
    </row>
    <row r="96" spans="1:5" ht="15">
      <c r="A96" s="14"/>
      <c r="B96" s="14" t="s">
        <v>1073</v>
      </c>
      <c r="C96" s="14" t="s">
        <v>150</v>
      </c>
      <c r="D96" s="14" t="s">
        <v>1363</v>
      </c>
      <c r="E96" s="15">
        <v>516</v>
      </c>
    </row>
    <row r="97" spans="1:5" ht="15">
      <c r="A97" s="14"/>
      <c r="B97" s="14" t="s">
        <v>1097</v>
      </c>
      <c r="C97" s="14" t="s">
        <v>144</v>
      </c>
      <c r="D97" s="14" t="s">
        <v>1362</v>
      </c>
      <c r="E97" s="15">
        <v>145</v>
      </c>
    </row>
    <row r="98" spans="1:5" ht="15">
      <c r="A98" s="14"/>
      <c r="B98" s="14" t="s">
        <v>2507</v>
      </c>
      <c r="C98" s="14" t="s">
        <v>144</v>
      </c>
      <c r="D98" s="14" t="s">
        <v>1364</v>
      </c>
      <c r="E98" s="15">
        <v>82</v>
      </c>
    </row>
    <row r="99" spans="1:5" ht="15">
      <c r="A99" s="14"/>
      <c r="B99" s="14" t="s">
        <v>1080</v>
      </c>
      <c r="C99" s="14" t="s">
        <v>151</v>
      </c>
      <c r="D99" s="14" t="s">
        <v>1365</v>
      </c>
      <c r="E99" s="15">
        <v>1273</v>
      </c>
    </row>
    <row r="100" spans="1:5" ht="15">
      <c r="A100" s="14"/>
      <c r="B100" s="51" t="s">
        <v>200</v>
      </c>
      <c r="C100" s="12"/>
      <c r="D100" s="12"/>
      <c r="E100" s="13">
        <f>SUM(E101:E106)</f>
        <v>13752.900999999998</v>
      </c>
    </row>
    <row r="101" spans="1:5" ht="15">
      <c r="A101" s="14"/>
      <c r="B101" s="14"/>
      <c r="C101" s="14"/>
      <c r="D101" s="14" t="s">
        <v>1488</v>
      </c>
      <c r="E101" s="15">
        <v>3775.13</v>
      </c>
    </row>
    <row r="102" spans="1:5" ht="15">
      <c r="A102" s="14"/>
      <c r="B102" s="14" t="s">
        <v>1777</v>
      </c>
      <c r="C102" s="14" t="s">
        <v>148</v>
      </c>
      <c r="D102" s="14" t="s">
        <v>1499</v>
      </c>
      <c r="E102" s="15">
        <f>3496.3*0.47</f>
        <v>1643.261</v>
      </c>
    </row>
    <row r="103" spans="1:5" ht="15">
      <c r="A103" s="14"/>
      <c r="B103" s="14" t="s">
        <v>180</v>
      </c>
      <c r="C103" s="14" t="s">
        <v>1940</v>
      </c>
      <c r="D103" s="14" t="s">
        <v>183</v>
      </c>
      <c r="E103" s="15">
        <v>884.95</v>
      </c>
    </row>
    <row r="104" spans="1:5" ht="15">
      <c r="A104" s="14"/>
      <c r="B104" s="14" t="s">
        <v>2432</v>
      </c>
      <c r="C104" s="14" t="s">
        <v>1942</v>
      </c>
      <c r="D104" s="14" t="s">
        <v>2433</v>
      </c>
      <c r="E104" s="15">
        <v>2653.96</v>
      </c>
    </row>
    <row r="105" spans="1:5" ht="15">
      <c r="A105" s="14"/>
      <c r="B105" s="14" t="s">
        <v>1598</v>
      </c>
      <c r="C105" s="14" t="s">
        <v>1942</v>
      </c>
      <c r="D105" s="14" t="s">
        <v>1600</v>
      </c>
      <c r="E105" s="15">
        <v>1661.12</v>
      </c>
    </row>
    <row r="106" spans="1:5" ht="15">
      <c r="A106" s="14"/>
      <c r="B106" s="14" t="s">
        <v>219</v>
      </c>
      <c r="C106" s="14" t="s">
        <v>1942</v>
      </c>
      <c r="D106" s="14" t="s">
        <v>1205</v>
      </c>
      <c r="E106" s="15">
        <v>3134.48</v>
      </c>
    </row>
    <row r="107" spans="1:5" ht="15">
      <c r="A107" s="116" t="s">
        <v>226</v>
      </c>
      <c r="B107" s="116"/>
      <c r="C107" s="116"/>
      <c r="D107" s="116"/>
      <c r="E107" s="15">
        <v>44053.38</v>
      </c>
    </row>
    <row r="108" spans="1:5" ht="15">
      <c r="A108" s="116" t="s">
        <v>217</v>
      </c>
      <c r="B108" s="116"/>
      <c r="C108" s="116"/>
      <c r="D108" s="116"/>
      <c r="E108" s="15">
        <v>73422.3</v>
      </c>
    </row>
    <row r="109" spans="1:5" ht="15">
      <c r="A109" s="116" t="s">
        <v>1292</v>
      </c>
      <c r="B109" s="116"/>
      <c r="C109" s="116"/>
      <c r="D109" s="116"/>
      <c r="E109" s="15">
        <v>60154.74</v>
      </c>
    </row>
    <row r="110" spans="1:5" ht="15">
      <c r="A110" s="117" t="s">
        <v>1293</v>
      </c>
      <c r="B110" s="117"/>
      <c r="C110" s="117"/>
      <c r="D110" s="117"/>
      <c r="E110" s="29">
        <f>SUM(E3+E19+E107+E108+E109)</f>
        <v>696303.3475</v>
      </c>
    </row>
    <row r="111" spans="1:5" ht="15">
      <c r="A111" s="113" t="s">
        <v>1294</v>
      </c>
      <c r="B111" s="113"/>
      <c r="C111" s="113"/>
      <c r="D111" s="113"/>
      <c r="E111" s="15">
        <v>511369.51</v>
      </c>
    </row>
    <row r="112" spans="1:5" ht="15">
      <c r="A112" s="113" t="s">
        <v>1295</v>
      </c>
      <c r="B112" s="113"/>
      <c r="C112" s="113"/>
      <c r="D112" s="113"/>
      <c r="E112" s="15">
        <v>72657.09</v>
      </c>
    </row>
    <row r="113" spans="1:5" ht="15">
      <c r="A113" s="113" t="s">
        <v>831</v>
      </c>
      <c r="B113" s="113"/>
      <c r="C113" s="113"/>
      <c r="D113" s="113"/>
      <c r="E113" s="15">
        <v>1666687.69</v>
      </c>
    </row>
    <row r="114" spans="1:5" ht="15">
      <c r="A114" s="113" t="s">
        <v>832</v>
      </c>
      <c r="B114" s="113"/>
      <c r="C114" s="113"/>
      <c r="D114" s="113"/>
      <c r="E114" s="15">
        <v>1297788.18</v>
      </c>
    </row>
    <row r="115" spans="1:5" ht="17.25" customHeight="1">
      <c r="A115" s="113" t="s">
        <v>833</v>
      </c>
      <c r="B115" s="113"/>
      <c r="C115" s="113"/>
      <c r="D115" s="113"/>
      <c r="E115" s="15">
        <f>1649190.73+1894+4620.42</f>
        <v>1655705.15</v>
      </c>
    </row>
    <row r="116" spans="1:5" ht="15">
      <c r="A116" s="113" t="s">
        <v>834</v>
      </c>
      <c r="B116" s="113"/>
      <c r="C116" s="113"/>
      <c r="D116" s="113"/>
      <c r="E116" s="15">
        <v>231706.28</v>
      </c>
    </row>
    <row r="117" spans="1:5" ht="15">
      <c r="A117" s="113" t="s">
        <v>835</v>
      </c>
      <c r="B117" s="113"/>
      <c r="C117" s="113"/>
      <c r="D117" s="113"/>
      <c r="E117" s="15">
        <v>180730.9</v>
      </c>
    </row>
    <row r="118" spans="1:5" ht="15">
      <c r="A118" s="113" t="s">
        <v>836</v>
      </c>
      <c r="B118" s="113"/>
      <c r="C118" s="113"/>
      <c r="D118" s="113"/>
      <c r="E118" s="15">
        <v>0</v>
      </c>
    </row>
    <row r="119" spans="1:5" ht="16.5" customHeight="1">
      <c r="A119" s="113" t="s">
        <v>1238</v>
      </c>
      <c r="B119" s="113"/>
      <c r="C119" s="113"/>
      <c r="D119" s="113"/>
      <c r="E119" s="15">
        <f>E113-E115</f>
        <v>10982.540000000037</v>
      </c>
    </row>
    <row r="120" spans="1:5" ht="15">
      <c r="A120" s="113" t="s">
        <v>1538</v>
      </c>
      <c r="B120" s="113"/>
      <c r="C120" s="113"/>
      <c r="D120" s="113"/>
      <c r="E120" s="15">
        <v>231706.28</v>
      </c>
    </row>
    <row r="121" spans="1:5" ht="30" customHeight="1">
      <c r="A121" s="116" t="s">
        <v>1229</v>
      </c>
      <c r="B121" s="116"/>
      <c r="C121" s="116"/>
      <c r="D121" s="116"/>
      <c r="E121" s="52">
        <f>E114-E115</f>
        <v>-357916.97</v>
      </c>
    </row>
    <row r="122" spans="1:3" ht="12.75">
      <c r="A122" s="6"/>
      <c r="B122" s="6"/>
      <c r="C122" s="6"/>
    </row>
  </sheetData>
  <sheetProtection/>
  <mergeCells count="28">
    <mergeCell ref="A112:D112"/>
    <mergeCell ref="A109:D109"/>
    <mergeCell ref="A120:D120"/>
    <mergeCell ref="A115:D115"/>
    <mergeCell ref="A116:D116"/>
    <mergeCell ref="A117:D117"/>
    <mergeCell ref="A118:D118"/>
    <mergeCell ref="A119:D119"/>
    <mergeCell ref="A121:D121"/>
    <mergeCell ref="A1:E1"/>
    <mergeCell ref="B11:D11"/>
    <mergeCell ref="B4:D4"/>
    <mergeCell ref="B16:D16"/>
    <mergeCell ref="B20:D20"/>
    <mergeCell ref="A114:D114"/>
    <mergeCell ref="A113:D113"/>
    <mergeCell ref="B3:C3"/>
    <mergeCell ref="B70:D70"/>
    <mergeCell ref="B19:C19"/>
    <mergeCell ref="A111:D111"/>
    <mergeCell ref="A107:D107"/>
    <mergeCell ref="B34:D34"/>
    <mergeCell ref="B44:D44"/>
    <mergeCell ref="B50:D50"/>
    <mergeCell ref="B71:D71"/>
    <mergeCell ref="B84:D84"/>
    <mergeCell ref="A108:D108"/>
    <mergeCell ref="A110:D110"/>
  </mergeCells>
  <printOptions/>
  <pageMargins left="0.35433070866141736" right="0.1968503937007874" top="0.4330708661417323" bottom="0.2362204724409449" header="0.2755905511811024" footer="0.196850393700787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7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A1" sqref="A1:IV2"/>
    </sheetView>
  </sheetViews>
  <sheetFormatPr defaultColWidth="13.375" defaultRowHeight="12.75"/>
  <cols>
    <col min="1" max="1" width="4.125" style="1" customWidth="1"/>
    <col min="2" max="2" width="14.125" style="1" customWidth="1"/>
    <col min="3" max="3" width="12.875" style="1" customWidth="1"/>
    <col min="4" max="4" width="59.125" style="1" customWidth="1"/>
    <col min="5" max="5" width="16.125" style="1" customWidth="1"/>
    <col min="6" max="8" width="11.375" style="1" customWidth="1"/>
    <col min="9" max="98" width="12.375" style="1" customWidth="1"/>
    <col min="99" max="16384" width="13.375" style="1" customWidth="1"/>
  </cols>
  <sheetData>
    <row r="1" spans="1:5" ht="15.75">
      <c r="A1" s="121" t="s">
        <v>2100</v>
      </c>
      <c r="B1" s="121"/>
      <c r="C1" s="121"/>
      <c r="D1" s="121"/>
      <c r="E1" s="121"/>
    </row>
    <row r="2" spans="1:5" ht="30.75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33" t="s">
        <v>1943</v>
      </c>
      <c r="C3" s="133"/>
      <c r="D3" s="10"/>
      <c r="E3" s="16">
        <f>SUM(E4+E6+E15)</f>
        <v>535341.2999999999</v>
      </c>
    </row>
    <row r="4" spans="1:5" ht="15">
      <c r="A4" s="122" t="s">
        <v>1945</v>
      </c>
      <c r="B4" s="122"/>
      <c r="C4" s="122"/>
      <c r="D4" s="122"/>
      <c r="E4" s="13">
        <f>SUM(E5)</f>
        <v>33835.75</v>
      </c>
    </row>
    <row r="5" spans="1:5" ht="15">
      <c r="A5" s="11"/>
      <c r="B5" s="14" t="s">
        <v>1809</v>
      </c>
      <c r="C5" s="14" t="s">
        <v>149</v>
      </c>
      <c r="D5" s="14" t="s">
        <v>1810</v>
      </c>
      <c r="E5" s="15">
        <v>33835.75</v>
      </c>
    </row>
    <row r="6" spans="1:5" ht="13.5" customHeight="1">
      <c r="A6" s="118" t="s">
        <v>1534</v>
      </c>
      <c r="B6" s="119"/>
      <c r="C6" s="119"/>
      <c r="D6" s="120"/>
      <c r="E6" s="13">
        <f>SUM(E7:E14)</f>
        <v>487174.89999999997</v>
      </c>
    </row>
    <row r="7" spans="1:5" ht="15">
      <c r="A7" s="11"/>
      <c r="B7" s="11" t="s">
        <v>1835</v>
      </c>
      <c r="C7" s="14" t="s">
        <v>148</v>
      </c>
      <c r="D7" s="11" t="s">
        <v>1836</v>
      </c>
      <c r="E7" s="15">
        <v>398985</v>
      </c>
    </row>
    <row r="8" spans="1:5" ht="15">
      <c r="A8" s="11"/>
      <c r="B8" s="14"/>
      <c r="C8" s="14" t="s">
        <v>144</v>
      </c>
      <c r="D8" s="14" t="s">
        <v>1694</v>
      </c>
      <c r="E8" s="15">
        <v>3378</v>
      </c>
    </row>
    <row r="9" spans="1:5" ht="15">
      <c r="A9" s="11"/>
      <c r="B9" s="17" t="s">
        <v>1617</v>
      </c>
      <c r="C9" s="14" t="s">
        <v>146</v>
      </c>
      <c r="D9" s="14" t="s">
        <v>1618</v>
      </c>
      <c r="E9" s="15">
        <v>210.04</v>
      </c>
    </row>
    <row r="10" spans="1:5" ht="15">
      <c r="A10" s="11"/>
      <c r="B10" s="14" t="s">
        <v>2283</v>
      </c>
      <c r="C10" s="14" t="s">
        <v>148</v>
      </c>
      <c r="D10" s="14" t="s">
        <v>2285</v>
      </c>
      <c r="E10" s="15">
        <v>7635.18</v>
      </c>
    </row>
    <row r="11" spans="1:5" ht="15">
      <c r="A11" s="11"/>
      <c r="B11" s="14" t="s">
        <v>1695</v>
      </c>
      <c r="C11" s="14" t="s">
        <v>144</v>
      </c>
      <c r="D11" s="14" t="s">
        <v>2101</v>
      </c>
      <c r="E11" s="15">
        <v>3893</v>
      </c>
    </row>
    <row r="12" spans="1:5" ht="16.5" customHeight="1">
      <c r="A12" s="11"/>
      <c r="B12" s="14" t="s">
        <v>2596</v>
      </c>
      <c r="C12" s="14" t="s">
        <v>149</v>
      </c>
      <c r="D12" s="14" t="s">
        <v>2102</v>
      </c>
      <c r="E12" s="15">
        <v>15450</v>
      </c>
    </row>
    <row r="13" spans="1:5" ht="15">
      <c r="A13" s="11"/>
      <c r="B13" s="14" t="s">
        <v>2056</v>
      </c>
      <c r="C13" s="14" t="s">
        <v>1941</v>
      </c>
      <c r="D13" s="14" t="s">
        <v>773</v>
      </c>
      <c r="E13" s="15">
        <v>52217.35</v>
      </c>
    </row>
    <row r="14" spans="1:5" ht="15">
      <c r="A14" s="11"/>
      <c r="B14" s="14" t="s">
        <v>406</v>
      </c>
      <c r="C14" s="14" t="s">
        <v>147</v>
      </c>
      <c r="D14" s="14" t="s">
        <v>407</v>
      </c>
      <c r="E14" s="15">
        <v>5406.33</v>
      </c>
    </row>
    <row r="15" spans="1:5" ht="15">
      <c r="A15" s="118" t="s">
        <v>1951</v>
      </c>
      <c r="B15" s="119"/>
      <c r="C15" s="119"/>
      <c r="D15" s="120"/>
      <c r="E15" s="13">
        <f>SUM(E16)</f>
        <v>14330.65</v>
      </c>
    </row>
    <row r="16" spans="1:5" ht="17.25" customHeight="1">
      <c r="A16" s="14"/>
      <c r="B16" s="14" t="s">
        <v>1338</v>
      </c>
      <c r="C16" s="14" t="s">
        <v>148</v>
      </c>
      <c r="D16" s="14" t="s">
        <v>2216</v>
      </c>
      <c r="E16" s="15">
        <v>14330.65</v>
      </c>
    </row>
    <row r="17" spans="1:5" ht="15">
      <c r="A17" s="10"/>
      <c r="B17" s="133" t="s">
        <v>1978</v>
      </c>
      <c r="C17" s="133"/>
      <c r="D17" s="10"/>
      <c r="E17" s="16">
        <f>SUM(E18+E35+E46+E50+E63+E64+E77+E88)</f>
        <v>314599.839</v>
      </c>
    </row>
    <row r="18" spans="1:5" ht="18.75" customHeight="1">
      <c r="A18" s="118" t="s">
        <v>2103</v>
      </c>
      <c r="B18" s="119"/>
      <c r="C18" s="119"/>
      <c r="D18" s="120"/>
      <c r="E18" s="13">
        <f>SUM(E19:E34)</f>
        <v>46361.27</v>
      </c>
    </row>
    <row r="19" spans="1:5" ht="15">
      <c r="A19" s="14"/>
      <c r="B19" s="14" t="s">
        <v>1779</v>
      </c>
      <c r="C19" s="14" t="s">
        <v>150</v>
      </c>
      <c r="D19" s="14" t="s">
        <v>1696</v>
      </c>
      <c r="E19" s="15">
        <v>190.54</v>
      </c>
    </row>
    <row r="20" spans="1:5" ht="15.75" customHeight="1">
      <c r="A20" s="14"/>
      <c r="B20" s="14" t="s">
        <v>331</v>
      </c>
      <c r="C20" s="14" t="s">
        <v>147</v>
      </c>
      <c r="D20" s="14" t="s">
        <v>334</v>
      </c>
      <c r="E20" s="15">
        <v>1450</v>
      </c>
    </row>
    <row r="21" spans="1:5" ht="15">
      <c r="A21" s="14"/>
      <c r="B21" s="14" t="s">
        <v>2164</v>
      </c>
      <c r="C21" s="14" t="s">
        <v>1941</v>
      </c>
      <c r="D21" s="14" t="s">
        <v>2351</v>
      </c>
      <c r="E21" s="15">
        <v>226.25</v>
      </c>
    </row>
    <row r="22" spans="1:5" ht="15">
      <c r="A22" s="14"/>
      <c r="B22" s="14" t="s">
        <v>1779</v>
      </c>
      <c r="C22" s="14" t="s">
        <v>145</v>
      </c>
      <c r="D22" s="14" t="s">
        <v>1780</v>
      </c>
      <c r="E22" s="15">
        <v>205.08</v>
      </c>
    </row>
    <row r="23" spans="1:5" ht="15">
      <c r="A23" s="14"/>
      <c r="B23" s="14" t="s">
        <v>2463</v>
      </c>
      <c r="C23" s="14" t="s">
        <v>147</v>
      </c>
      <c r="D23" s="14" t="s">
        <v>343</v>
      </c>
      <c r="E23" s="15">
        <v>2650</v>
      </c>
    </row>
    <row r="24" spans="1:5" ht="15">
      <c r="A24" s="14"/>
      <c r="B24" s="14" t="s">
        <v>1202</v>
      </c>
      <c r="C24" s="14" t="s">
        <v>148</v>
      </c>
      <c r="D24" s="14" t="s">
        <v>1203</v>
      </c>
      <c r="E24" s="15">
        <v>19113.58</v>
      </c>
    </row>
    <row r="25" spans="1:5" ht="15">
      <c r="A25" s="14"/>
      <c r="B25" s="14" t="s">
        <v>1777</v>
      </c>
      <c r="C25" s="14" t="s">
        <v>152</v>
      </c>
      <c r="D25" s="14" t="s">
        <v>2531</v>
      </c>
      <c r="E25" s="15">
        <v>6422.8</v>
      </c>
    </row>
    <row r="26" spans="1:5" ht="30" customHeight="1">
      <c r="A26" s="14"/>
      <c r="B26" s="14" t="s">
        <v>21</v>
      </c>
      <c r="C26" s="14" t="s">
        <v>1940</v>
      </c>
      <c r="D26" s="14" t="s">
        <v>26</v>
      </c>
      <c r="E26" s="15">
        <v>10241</v>
      </c>
    </row>
    <row r="27" spans="1:5" ht="15">
      <c r="A27" s="14"/>
      <c r="B27" s="14" t="s">
        <v>2078</v>
      </c>
      <c r="C27" s="14" t="s">
        <v>1941</v>
      </c>
      <c r="D27" s="14" t="s">
        <v>2104</v>
      </c>
      <c r="E27" s="15">
        <v>40.04</v>
      </c>
    </row>
    <row r="28" spans="1:5" ht="15">
      <c r="A28" s="14"/>
      <c r="B28" s="14" t="s">
        <v>1777</v>
      </c>
      <c r="C28" s="14" t="s">
        <v>1941</v>
      </c>
      <c r="D28" s="14" t="s">
        <v>2104</v>
      </c>
      <c r="E28" s="15">
        <v>86.46</v>
      </c>
    </row>
    <row r="29" spans="1:5" ht="30">
      <c r="A29" s="14"/>
      <c r="B29" s="14" t="s">
        <v>1611</v>
      </c>
      <c r="C29" s="14" t="s">
        <v>1942</v>
      </c>
      <c r="D29" s="14" t="s">
        <v>1328</v>
      </c>
      <c r="E29" s="15">
        <v>2706.99</v>
      </c>
    </row>
    <row r="30" spans="1:5" ht="15">
      <c r="A30" s="14"/>
      <c r="B30" s="14" t="s">
        <v>2417</v>
      </c>
      <c r="C30" s="14" t="s">
        <v>1942</v>
      </c>
      <c r="D30" s="14" t="s">
        <v>2424</v>
      </c>
      <c r="E30" s="15">
        <v>1138.79</v>
      </c>
    </row>
    <row r="31" spans="1:5" ht="15">
      <c r="A31" s="14"/>
      <c r="B31" s="15" t="s">
        <v>1777</v>
      </c>
      <c r="C31" s="14" t="s">
        <v>1942</v>
      </c>
      <c r="D31" s="14" t="s">
        <v>1066</v>
      </c>
      <c r="E31" s="15">
        <v>613.52</v>
      </c>
    </row>
    <row r="32" spans="1:5" ht="15">
      <c r="A32" s="14"/>
      <c r="B32" s="14" t="s">
        <v>2520</v>
      </c>
      <c r="C32" s="14" t="s">
        <v>150</v>
      </c>
      <c r="D32" s="14" t="s">
        <v>1697</v>
      </c>
      <c r="E32" s="15">
        <v>1210</v>
      </c>
    </row>
    <row r="33" spans="1:5" ht="15">
      <c r="A33" s="14"/>
      <c r="B33" s="14" t="s">
        <v>1779</v>
      </c>
      <c r="C33" s="14" t="s">
        <v>150</v>
      </c>
      <c r="D33" s="14" t="s">
        <v>2104</v>
      </c>
      <c r="E33" s="15">
        <v>27.22</v>
      </c>
    </row>
    <row r="34" spans="1:5" ht="15">
      <c r="A34" s="14"/>
      <c r="B34" s="14" t="s">
        <v>1086</v>
      </c>
      <c r="C34" s="14" t="s">
        <v>151</v>
      </c>
      <c r="D34" s="14" t="s">
        <v>2104</v>
      </c>
      <c r="E34" s="15">
        <v>39</v>
      </c>
    </row>
    <row r="35" spans="1:5" ht="15">
      <c r="A35" s="118" t="s">
        <v>1948</v>
      </c>
      <c r="B35" s="119"/>
      <c r="C35" s="119"/>
      <c r="D35" s="120"/>
      <c r="E35" s="13">
        <f>SUM(E36:E45)</f>
        <v>21492.120000000003</v>
      </c>
    </row>
    <row r="36" spans="1:5" ht="33" customHeight="1">
      <c r="A36" s="14"/>
      <c r="B36" s="17" t="s">
        <v>2187</v>
      </c>
      <c r="C36" s="14" t="s">
        <v>146</v>
      </c>
      <c r="D36" s="14" t="s">
        <v>1549</v>
      </c>
      <c r="E36" s="15">
        <v>1778.41</v>
      </c>
    </row>
    <row r="37" spans="1:5" ht="21" customHeight="1">
      <c r="A37" s="14"/>
      <c r="B37" s="17" t="s">
        <v>2188</v>
      </c>
      <c r="C37" s="14"/>
      <c r="D37" s="14" t="s">
        <v>1844</v>
      </c>
      <c r="E37" s="15">
        <v>1982.86</v>
      </c>
    </row>
    <row r="38" spans="1:5" ht="15">
      <c r="A38" s="14"/>
      <c r="B38" s="17" t="s">
        <v>1841</v>
      </c>
      <c r="C38" s="14" t="s">
        <v>147</v>
      </c>
      <c r="D38" s="14" t="s">
        <v>1843</v>
      </c>
      <c r="E38" s="15">
        <v>674</v>
      </c>
    </row>
    <row r="39" spans="1:5" ht="15">
      <c r="A39" s="14"/>
      <c r="B39" s="17" t="s">
        <v>879</v>
      </c>
      <c r="C39" s="14" t="s">
        <v>152</v>
      </c>
      <c r="D39" s="14" t="s">
        <v>882</v>
      </c>
      <c r="E39" s="15">
        <v>6459</v>
      </c>
    </row>
    <row r="40" spans="1:5" ht="30">
      <c r="A40" s="14"/>
      <c r="B40" s="17" t="s">
        <v>2321</v>
      </c>
      <c r="C40" s="14" t="s">
        <v>1940</v>
      </c>
      <c r="D40" s="14" t="s">
        <v>2323</v>
      </c>
      <c r="E40" s="15">
        <v>2641.6</v>
      </c>
    </row>
    <row r="41" spans="1:5" ht="30">
      <c r="A41" s="14"/>
      <c r="B41" s="17" t="s">
        <v>35</v>
      </c>
      <c r="C41" s="14" t="s">
        <v>1940</v>
      </c>
      <c r="D41" s="14" t="s">
        <v>38</v>
      </c>
      <c r="E41" s="15">
        <v>1343</v>
      </c>
    </row>
    <row r="42" spans="1:5" ht="15" customHeight="1">
      <c r="A42" s="14"/>
      <c r="B42" s="17" t="s">
        <v>96</v>
      </c>
      <c r="C42" s="14" t="s">
        <v>1941</v>
      </c>
      <c r="D42" s="14" t="s">
        <v>105</v>
      </c>
      <c r="E42" s="15">
        <v>552.12</v>
      </c>
    </row>
    <row r="43" spans="1:5" ht="30">
      <c r="A43" s="14"/>
      <c r="B43" s="17" t="s">
        <v>2203</v>
      </c>
      <c r="C43" s="14" t="s">
        <v>1942</v>
      </c>
      <c r="D43" s="14" t="s">
        <v>2204</v>
      </c>
      <c r="E43" s="15">
        <v>2960.82</v>
      </c>
    </row>
    <row r="44" spans="1:5" ht="15">
      <c r="A44" s="14"/>
      <c r="B44" s="17" t="s">
        <v>798</v>
      </c>
      <c r="C44" s="14" t="s">
        <v>144</v>
      </c>
      <c r="D44" s="14" t="s">
        <v>1698</v>
      </c>
      <c r="E44" s="15">
        <v>1835.31</v>
      </c>
    </row>
    <row r="45" spans="1:5" ht="15">
      <c r="A45" s="14"/>
      <c r="B45" s="17" t="s">
        <v>1397</v>
      </c>
      <c r="C45" s="14" t="s">
        <v>151</v>
      </c>
      <c r="D45" s="14" t="s">
        <v>1699</v>
      </c>
      <c r="E45" s="15">
        <v>1265</v>
      </c>
    </row>
    <row r="46" spans="1:5" ht="15">
      <c r="A46" s="118" t="s">
        <v>1951</v>
      </c>
      <c r="B46" s="119"/>
      <c r="C46" s="119"/>
      <c r="D46" s="120"/>
      <c r="E46" s="13">
        <f>SUM(E47:E49)</f>
        <v>11978.81</v>
      </c>
    </row>
    <row r="47" spans="1:5" ht="15">
      <c r="A47" s="14"/>
      <c r="B47" s="14" t="s">
        <v>370</v>
      </c>
      <c r="C47" s="14" t="s">
        <v>149</v>
      </c>
      <c r="D47" s="14" t="s">
        <v>844</v>
      </c>
      <c r="E47" s="15">
        <v>1238.74</v>
      </c>
    </row>
    <row r="48" spans="1:5" ht="15">
      <c r="A48" s="14"/>
      <c r="B48" s="14" t="s">
        <v>850</v>
      </c>
      <c r="C48" s="14" t="s">
        <v>152</v>
      </c>
      <c r="D48" s="14" t="s">
        <v>1684</v>
      </c>
      <c r="E48" s="15">
        <v>1281.1</v>
      </c>
    </row>
    <row r="49" spans="1:5" ht="15">
      <c r="A49" s="14"/>
      <c r="B49" s="14" t="s">
        <v>2651</v>
      </c>
      <c r="C49" s="14" t="s">
        <v>1940</v>
      </c>
      <c r="D49" s="14" t="s">
        <v>1383</v>
      </c>
      <c r="E49" s="15">
        <v>9458.97</v>
      </c>
    </row>
    <row r="50" spans="1:5" ht="15.75" customHeight="1">
      <c r="A50" s="118" t="s">
        <v>192</v>
      </c>
      <c r="B50" s="119"/>
      <c r="C50" s="119"/>
      <c r="D50" s="120"/>
      <c r="E50" s="13">
        <f>SUM(E51:E62)</f>
        <v>14851.859999999999</v>
      </c>
    </row>
    <row r="51" spans="1:5" ht="15">
      <c r="A51" s="14"/>
      <c r="B51" s="17" t="s">
        <v>205</v>
      </c>
      <c r="C51" s="14" t="s">
        <v>146</v>
      </c>
      <c r="D51" s="14" t="s">
        <v>206</v>
      </c>
      <c r="E51" s="15">
        <v>22.9</v>
      </c>
    </row>
    <row r="52" spans="1:5" ht="15">
      <c r="A52" s="14"/>
      <c r="B52" s="14" t="s">
        <v>859</v>
      </c>
      <c r="C52" s="14" t="s">
        <v>152</v>
      </c>
      <c r="D52" s="14" t="s">
        <v>2106</v>
      </c>
      <c r="E52" s="15">
        <v>6579.82</v>
      </c>
    </row>
    <row r="53" spans="1:5" ht="15">
      <c r="A53" s="14"/>
      <c r="B53" s="17" t="s">
        <v>2137</v>
      </c>
      <c r="C53" s="14" t="s">
        <v>148</v>
      </c>
      <c r="D53" s="14" t="s">
        <v>1783</v>
      </c>
      <c r="E53" s="15">
        <v>969.11</v>
      </c>
    </row>
    <row r="54" spans="1:5" ht="15">
      <c r="A54" s="14"/>
      <c r="B54" s="17" t="s">
        <v>877</v>
      </c>
      <c r="C54" s="14" t="s">
        <v>152</v>
      </c>
      <c r="D54" s="14" t="s">
        <v>878</v>
      </c>
      <c r="E54" s="15">
        <v>998.38</v>
      </c>
    </row>
    <row r="55" spans="1:5" ht="15">
      <c r="A55" s="14"/>
      <c r="B55" s="14" t="s">
        <v>1777</v>
      </c>
      <c r="C55" s="14" t="s">
        <v>147</v>
      </c>
      <c r="D55" s="14" t="s">
        <v>2107</v>
      </c>
      <c r="E55" s="15">
        <v>165.16</v>
      </c>
    </row>
    <row r="56" spans="1:5" ht="15">
      <c r="A56" s="14"/>
      <c r="B56" s="14" t="s">
        <v>2201</v>
      </c>
      <c r="C56" s="14" t="s">
        <v>1942</v>
      </c>
      <c r="D56" s="14" t="s">
        <v>2202</v>
      </c>
      <c r="E56" s="15">
        <v>726.72</v>
      </c>
    </row>
    <row r="57" spans="1:5" ht="15">
      <c r="A57" s="14"/>
      <c r="B57" s="18" t="s">
        <v>1282</v>
      </c>
      <c r="C57" s="14" t="s">
        <v>1942</v>
      </c>
      <c r="D57" s="14" t="s">
        <v>2202</v>
      </c>
      <c r="E57" s="18">
        <v>923.13</v>
      </c>
    </row>
    <row r="58" spans="1:5" ht="15">
      <c r="A58" s="14"/>
      <c r="B58" s="17" t="s">
        <v>270</v>
      </c>
      <c r="C58" s="14" t="s">
        <v>150</v>
      </c>
      <c r="D58" s="14" t="s">
        <v>1597</v>
      </c>
      <c r="E58" s="15">
        <v>740.19</v>
      </c>
    </row>
    <row r="59" spans="1:5" ht="15">
      <c r="A59" s="14"/>
      <c r="B59" s="17" t="s">
        <v>1400</v>
      </c>
      <c r="C59" s="14" t="s">
        <v>150</v>
      </c>
      <c r="D59" s="14" t="s">
        <v>410</v>
      </c>
      <c r="E59" s="15">
        <v>1858.46</v>
      </c>
    </row>
    <row r="60" spans="1:5" ht="15">
      <c r="A60" s="14"/>
      <c r="B60" s="17" t="s">
        <v>1095</v>
      </c>
      <c r="C60" s="14" t="s">
        <v>150</v>
      </c>
      <c r="D60" s="14" t="s">
        <v>1700</v>
      </c>
      <c r="E60" s="15">
        <v>196.61</v>
      </c>
    </row>
    <row r="61" spans="1:5" ht="15">
      <c r="A61" s="14"/>
      <c r="B61" s="17"/>
      <c r="C61" s="14" t="s">
        <v>151</v>
      </c>
      <c r="D61" s="14" t="s">
        <v>1537</v>
      </c>
      <c r="E61" s="15">
        <v>566.08</v>
      </c>
    </row>
    <row r="62" spans="1:5" ht="15">
      <c r="A62" s="14"/>
      <c r="B62" s="17" t="s">
        <v>1096</v>
      </c>
      <c r="C62" s="14" t="s">
        <v>151</v>
      </c>
      <c r="D62" s="14" t="s">
        <v>1177</v>
      </c>
      <c r="E62" s="15">
        <v>1105.3</v>
      </c>
    </row>
    <row r="63" spans="1:5" ht="17.25" customHeight="1">
      <c r="A63" s="118" t="s">
        <v>196</v>
      </c>
      <c r="B63" s="119"/>
      <c r="C63" s="119"/>
      <c r="D63" s="120"/>
      <c r="E63" s="13">
        <v>55685.76</v>
      </c>
    </row>
    <row r="64" spans="1:5" ht="15" customHeight="1">
      <c r="A64" s="118" t="s">
        <v>199</v>
      </c>
      <c r="B64" s="119"/>
      <c r="C64" s="119"/>
      <c r="D64" s="120"/>
      <c r="E64" s="13">
        <f>SUM(E65:E76)</f>
        <v>138867.648</v>
      </c>
    </row>
    <row r="65" spans="1:5" ht="15">
      <c r="A65" s="14"/>
      <c r="B65" s="14">
        <v>3568.8</v>
      </c>
      <c r="C65" s="14" t="s">
        <v>146</v>
      </c>
      <c r="D65" s="14">
        <v>3.12</v>
      </c>
      <c r="E65" s="15">
        <f>B65*D65</f>
        <v>11134.656</v>
      </c>
    </row>
    <row r="66" spans="1:5" ht="15">
      <c r="A66" s="14"/>
      <c r="B66" s="14">
        <v>3568.8</v>
      </c>
      <c r="C66" s="14" t="s">
        <v>145</v>
      </c>
      <c r="D66" s="14">
        <v>3.106</v>
      </c>
      <c r="E66" s="15">
        <f>B66*D66</f>
        <v>11084.6928</v>
      </c>
    </row>
    <row r="67" spans="1:5" ht="15">
      <c r="A67" s="14"/>
      <c r="B67" s="14">
        <v>3568.8</v>
      </c>
      <c r="C67" s="14" t="s">
        <v>147</v>
      </c>
      <c r="D67" s="14">
        <v>3.324</v>
      </c>
      <c r="E67" s="15">
        <f>B67*D67</f>
        <v>11862.6912</v>
      </c>
    </row>
    <row r="68" spans="1:5" ht="15">
      <c r="A68" s="14"/>
      <c r="B68" s="14">
        <v>3569.6</v>
      </c>
      <c r="C68" s="14" t="s">
        <v>148</v>
      </c>
      <c r="D68" s="14">
        <v>3.5</v>
      </c>
      <c r="E68" s="15">
        <f aca="true" t="shared" si="0" ref="E68:E76">B68*D68</f>
        <v>12493.6</v>
      </c>
    </row>
    <row r="69" spans="1:5" ht="15">
      <c r="A69" s="14"/>
      <c r="B69" s="14">
        <v>3569.6</v>
      </c>
      <c r="C69" s="14" t="s">
        <v>149</v>
      </c>
      <c r="D69" s="14">
        <v>3.159</v>
      </c>
      <c r="E69" s="15">
        <f t="shared" si="0"/>
        <v>11276.366399999999</v>
      </c>
    </row>
    <row r="70" spans="1:5" ht="15">
      <c r="A70" s="14"/>
      <c r="B70" s="14">
        <v>3569.6</v>
      </c>
      <c r="C70" s="14" t="s">
        <v>152</v>
      </c>
      <c r="D70" s="14">
        <v>3.526</v>
      </c>
      <c r="E70" s="15">
        <f t="shared" si="0"/>
        <v>12586.409599999999</v>
      </c>
    </row>
    <row r="71" spans="1:5" ht="15">
      <c r="A71" s="14"/>
      <c r="B71" s="14">
        <v>3569.6</v>
      </c>
      <c r="C71" s="14" t="s">
        <v>1940</v>
      </c>
      <c r="D71" s="14">
        <v>3</v>
      </c>
      <c r="E71" s="15">
        <f t="shared" si="0"/>
        <v>10708.8</v>
      </c>
    </row>
    <row r="72" spans="1:5" ht="15">
      <c r="A72" s="14"/>
      <c r="B72" s="14">
        <v>3569.6</v>
      </c>
      <c r="C72" s="14" t="s">
        <v>1941</v>
      </c>
      <c r="D72" s="14">
        <v>3.12</v>
      </c>
      <c r="E72" s="15">
        <f t="shared" si="0"/>
        <v>11137.152</v>
      </c>
    </row>
    <row r="73" spans="1:5" ht="15">
      <c r="A73" s="14"/>
      <c r="B73" s="14">
        <v>3569.6</v>
      </c>
      <c r="C73" s="14" t="s">
        <v>1942</v>
      </c>
      <c r="D73" s="14">
        <v>3.69</v>
      </c>
      <c r="E73" s="15">
        <f t="shared" si="0"/>
        <v>13171.823999999999</v>
      </c>
    </row>
    <row r="74" spans="1:5" ht="15">
      <c r="A74" s="14"/>
      <c r="B74" s="14">
        <v>3569.6</v>
      </c>
      <c r="C74" s="14" t="s">
        <v>150</v>
      </c>
      <c r="D74" s="14">
        <v>3.12</v>
      </c>
      <c r="E74" s="15">
        <f t="shared" si="0"/>
        <v>11137.152</v>
      </c>
    </row>
    <row r="75" spans="1:5" ht="15">
      <c r="A75" s="14"/>
      <c r="B75" s="14">
        <v>3569.6</v>
      </c>
      <c r="C75" s="14" t="s">
        <v>144</v>
      </c>
      <c r="D75" s="14">
        <v>3.12</v>
      </c>
      <c r="E75" s="15">
        <f t="shared" si="0"/>
        <v>11137.152</v>
      </c>
    </row>
    <row r="76" spans="1:5" ht="15">
      <c r="A76" s="14"/>
      <c r="B76" s="14">
        <v>3569.6</v>
      </c>
      <c r="C76" s="14" t="s">
        <v>151</v>
      </c>
      <c r="D76" s="14">
        <v>3.12</v>
      </c>
      <c r="E76" s="15">
        <f t="shared" si="0"/>
        <v>11137.152</v>
      </c>
    </row>
    <row r="77" spans="1:5" ht="17.25" customHeight="1">
      <c r="A77" s="118" t="s">
        <v>194</v>
      </c>
      <c r="B77" s="119"/>
      <c r="C77" s="119"/>
      <c r="D77" s="120"/>
      <c r="E77" s="13">
        <f>SUM(E78:E87)</f>
        <v>13068.37</v>
      </c>
    </row>
    <row r="78" spans="1:5" ht="15">
      <c r="A78" s="14"/>
      <c r="B78" s="14" t="s">
        <v>352</v>
      </c>
      <c r="C78" s="14" t="s">
        <v>148</v>
      </c>
      <c r="D78" s="14" t="s">
        <v>355</v>
      </c>
      <c r="E78" s="15">
        <v>582.4</v>
      </c>
    </row>
    <row r="79" spans="1:5" ht="15">
      <c r="A79" s="14"/>
      <c r="B79" s="14" t="s">
        <v>1872</v>
      </c>
      <c r="C79" s="14" t="s">
        <v>1940</v>
      </c>
      <c r="D79" s="14" t="s">
        <v>1892</v>
      </c>
      <c r="E79" s="15">
        <v>158</v>
      </c>
    </row>
    <row r="80" spans="1:5" ht="15">
      <c r="A80" s="14"/>
      <c r="B80" s="14" t="s">
        <v>2057</v>
      </c>
      <c r="C80" s="14" t="s">
        <v>1941</v>
      </c>
      <c r="D80" s="14" t="s">
        <v>2062</v>
      </c>
      <c r="E80" s="15">
        <v>631.95</v>
      </c>
    </row>
    <row r="81" spans="1:5" ht="15">
      <c r="A81" s="14"/>
      <c r="B81" s="14" t="s">
        <v>2425</v>
      </c>
      <c r="C81" s="14" t="s">
        <v>1942</v>
      </c>
      <c r="D81" s="14" t="s">
        <v>1047</v>
      </c>
      <c r="E81" s="15">
        <v>81.87</v>
      </c>
    </row>
    <row r="82" spans="1:5" ht="15">
      <c r="A82" s="14"/>
      <c r="B82" s="14" t="s">
        <v>1159</v>
      </c>
      <c r="C82" s="14" t="s">
        <v>1942</v>
      </c>
      <c r="D82" s="14" t="s">
        <v>1160</v>
      </c>
      <c r="E82" s="15">
        <v>819.63</v>
      </c>
    </row>
    <row r="83" spans="1:5" ht="15">
      <c r="A83" s="14"/>
      <c r="B83" s="14" t="s">
        <v>1061</v>
      </c>
      <c r="C83" s="14" t="s">
        <v>1942</v>
      </c>
      <c r="D83" s="14" t="s">
        <v>1063</v>
      </c>
      <c r="E83" s="15">
        <v>8217.52</v>
      </c>
    </row>
    <row r="84" spans="1:5" ht="15.75" customHeight="1">
      <c r="A84" s="14"/>
      <c r="B84" s="14" t="s">
        <v>806</v>
      </c>
      <c r="C84" s="14" t="s">
        <v>150</v>
      </c>
      <c r="D84" s="14" t="s">
        <v>1701</v>
      </c>
      <c r="E84" s="15">
        <v>963</v>
      </c>
    </row>
    <row r="85" spans="1:5" ht="15.75" customHeight="1">
      <c r="A85" s="14"/>
      <c r="B85" s="14" t="s">
        <v>1073</v>
      </c>
      <c r="C85" s="14" t="s">
        <v>150</v>
      </c>
      <c r="D85" s="14" t="s">
        <v>1702</v>
      </c>
      <c r="E85" s="15">
        <v>1318</v>
      </c>
    </row>
    <row r="86" spans="1:5" ht="15">
      <c r="A86" s="14"/>
      <c r="B86" s="14" t="s">
        <v>1097</v>
      </c>
      <c r="C86" s="14" t="s">
        <v>144</v>
      </c>
      <c r="D86" s="14" t="s">
        <v>1703</v>
      </c>
      <c r="E86" s="15">
        <v>188</v>
      </c>
    </row>
    <row r="87" spans="1:5" ht="15">
      <c r="A87" s="14"/>
      <c r="B87" s="14" t="s">
        <v>224</v>
      </c>
      <c r="C87" s="14" t="s">
        <v>151</v>
      </c>
      <c r="D87" s="14" t="s">
        <v>1704</v>
      </c>
      <c r="E87" s="15">
        <v>108</v>
      </c>
    </row>
    <row r="88" spans="1:5" ht="17.25" customHeight="1">
      <c r="A88" s="118" t="s">
        <v>200</v>
      </c>
      <c r="B88" s="119"/>
      <c r="C88" s="119"/>
      <c r="D88" s="120"/>
      <c r="E88" s="13">
        <f>SUM(E89:E92)</f>
        <v>12294.001</v>
      </c>
    </row>
    <row r="89" spans="1:5" ht="15">
      <c r="A89" s="14"/>
      <c r="B89" s="14"/>
      <c r="C89" s="14"/>
      <c r="D89" s="14" t="s">
        <v>1488</v>
      </c>
      <c r="E89" s="15">
        <v>3855.12</v>
      </c>
    </row>
    <row r="90" spans="1:5" ht="15">
      <c r="A90" s="14"/>
      <c r="B90" s="14" t="s">
        <v>1777</v>
      </c>
      <c r="C90" s="14" t="s">
        <v>148</v>
      </c>
      <c r="D90" s="14" t="s">
        <v>1499</v>
      </c>
      <c r="E90" s="15">
        <f>3569.3*0.47</f>
        <v>1677.571</v>
      </c>
    </row>
    <row r="91" spans="1:5" ht="15">
      <c r="A91" s="14"/>
      <c r="B91" s="14" t="s">
        <v>2341</v>
      </c>
      <c r="C91" s="14" t="s">
        <v>152</v>
      </c>
      <c r="D91" s="14" t="s">
        <v>2342</v>
      </c>
      <c r="E91" s="15">
        <v>3840.47</v>
      </c>
    </row>
    <row r="92" spans="1:5" ht="15">
      <c r="A92" s="14"/>
      <c r="B92" s="14" t="s">
        <v>180</v>
      </c>
      <c r="C92" s="14" t="s">
        <v>1940</v>
      </c>
      <c r="D92" s="14" t="s">
        <v>7</v>
      </c>
      <c r="E92" s="15">
        <v>2920.84</v>
      </c>
    </row>
    <row r="93" spans="1:5" ht="15">
      <c r="A93" s="116" t="s">
        <v>226</v>
      </c>
      <c r="B93" s="116"/>
      <c r="C93" s="116"/>
      <c r="D93" s="116"/>
      <c r="E93" s="18">
        <v>39408.38</v>
      </c>
    </row>
    <row r="94" spans="1:5" ht="15">
      <c r="A94" s="116" t="s">
        <v>217</v>
      </c>
      <c r="B94" s="116"/>
      <c r="C94" s="116"/>
      <c r="D94" s="116"/>
      <c r="E94" s="18">
        <v>50904.37</v>
      </c>
    </row>
    <row r="95" spans="1:5" ht="15">
      <c r="A95" s="116" t="s">
        <v>1292</v>
      </c>
      <c r="B95" s="116"/>
      <c r="C95" s="116"/>
      <c r="D95" s="116"/>
      <c r="E95" s="18">
        <v>78841.47</v>
      </c>
    </row>
    <row r="96" spans="1:5" ht="15">
      <c r="A96" s="117" t="s">
        <v>1293</v>
      </c>
      <c r="B96" s="117"/>
      <c r="C96" s="117"/>
      <c r="D96" s="117"/>
      <c r="E96" s="33">
        <f>SUM(E3+E17+E93+E94+E95)</f>
        <v>1019095.3589999999</v>
      </c>
    </row>
    <row r="97" spans="1:5" ht="15">
      <c r="A97" s="113" t="s">
        <v>1294</v>
      </c>
      <c r="B97" s="113"/>
      <c r="C97" s="113"/>
      <c r="D97" s="113"/>
      <c r="E97" s="18">
        <v>665741.4</v>
      </c>
    </row>
    <row r="98" spans="1:5" ht="15">
      <c r="A98" s="113" t="s">
        <v>1295</v>
      </c>
      <c r="B98" s="113"/>
      <c r="C98" s="113"/>
      <c r="D98" s="113"/>
      <c r="E98" s="18">
        <v>99709.74</v>
      </c>
    </row>
    <row r="99" spans="1:5" ht="15">
      <c r="A99" s="113" t="s">
        <v>831</v>
      </c>
      <c r="B99" s="113"/>
      <c r="C99" s="113"/>
      <c r="D99" s="113"/>
      <c r="E99" s="18">
        <v>1708620.43</v>
      </c>
    </row>
    <row r="100" spans="1:5" ht="15">
      <c r="A100" s="113" t="s">
        <v>832</v>
      </c>
      <c r="B100" s="113"/>
      <c r="C100" s="113"/>
      <c r="D100" s="113"/>
      <c r="E100" s="18">
        <v>1163026.94</v>
      </c>
    </row>
    <row r="101" spans="1:5" ht="15">
      <c r="A101" s="113" t="s">
        <v>833</v>
      </c>
      <c r="B101" s="113"/>
      <c r="C101" s="113"/>
      <c r="D101" s="113"/>
      <c r="E101" s="18">
        <f>1832607.8+17569+12050+6300+3378</f>
        <v>1871904.8</v>
      </c>
    </row>
    <row r="102" spans="1:5" ht="15">
      <c r="A102" s="113" t="s">
        <v>834</v>
      </c>
      <c r="B102" s="113"/>
      <c r="C102" s="113"/>
      <c r="D102" s="113"/>
      <c r="E102" s="18">
        <v>237184.08</v>
      </c>
    </row>
    <row r="103" spans="1:5" ht="15">
      <c r="A103" s="113" t="s">
        <v>835</v>
      </c>
      <c r="B103" s="113"/>
      <c r="C103" s="113"/>
      <c r="D103" s="113"/>
      <c r="E103" s="18">
        <v>161285.17</v>
      </c>
    </row>
    <row r="104" spans="1:5" ht="15">
      <c r="A104" s="113" t="s">
        <v>836</v>
      </c>
      <c r="B104" s="113"/>
      <c r="C104" s="113"/>
      <c r="D104" s="113"/>
      <c r="E104" s="18">
        <v>0</v>
      </c>
    </row>
    <row r="105" spans="1:5" ht="27.75" customHeight="1">
      <c r="A105" s="113" t="s">
        <v>379</v>
      </c>
      <c r="B105" s="113"/>
      <c r="C105" s="113"/>
      <c r="D105" s="113"/>
      <c r="E105" s="15">
        <f>SUM(E99-E101)</f>
        <v>-163284.3700000001</v>
      </c>
    </row>
    <row r="106" spans="1:5" ht="15">
      <c r="A106" s="113" t="s">
        <v>1538</v>
      </c>
      <c r="B106" s="113"/>
      <c r="C106" s="113"/>
      <c r="D106" s="113"/>
      <c r="E106" s="15">
        <f>SUM(E102-E104)</f>
        <v>237184.08</v>
      </c>
    </row>
    <row r="107" spans="1:5" ht="30" customHeight="1">
      <c r="A107" s="113" t="s">
        <v>2213</v>
      </c>
      <c r="B107" s="113"/>
      <c r="C107" s="113"/>
      <c r="D107" s="113"/>
      <c r="E107" s="15">
        <f>SUM(E100-E101)</f>
        <v>-708877.8600000001</v>
      </c>
    </row>
  </sheetData>
  <sheetProtection/>
  <mergeCells count="29">
    <mergeCell ref="A106:D106"/>
    <mergeCell ref="A101:D101"/>
    <mergeCell ref="A35:D35"/>
    <mergeCell ref="A63:D63"/>
    <mergeCell ref="A64:D64"/>
    <mergeCell ref="A77:D77"/>
    <mergeCell ref="A88:D88"/>
    <mergeCell ref="A95:D95"/>
    <mergeCell ref="A99:D99"/>
    <mergeCell ref="A94:D94"/>
    <mergeCell ref="A107:D107"/>
    <mergeCell ref="A50:D50"/>
    <mergeCell ref="A46:D46"/>
    <mergeCell ref="A105:D105"/>
    <mergeCell ref="A102:D102"/>
    <mergeCell ref="A103:D103"/>
    <mergeCell ref="A104:D104"/>
    <mergeCell ref="A100:D100"/>
    <mergeCell ref="A97:D97"/>
    <mergeCell ref="A93:D93"/>
    <mergeCell ref="A96:D96"/>
    <mergeCell ref="A98:D98"/>
    <mergeCell ref="A1:E1"/>
    <mergeCell ref="A4:D4"/>
    <mergeCell ref="A6:D6"/>
    <mergeCell ref="A15:D15"/>
    <mergeCell ref="B3:C3"/>
    <mergeCell ref="B17:C17"/>
    <mergeCell ref="A18:D18"/>
  </mergeCells>
  <printOptions/>
  <pageMargins left="0.5118110236220472" right="0.31496062992125984" top="0.3937007874015748" bottom="0.2362204724409449" header="0.15748031496062992" footer="0.1574803149606299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8"/>
  <sheetViews>
    <sheetView zoomScalePageLayoutView="0" workbookViewId="0" topLeftCell="A94">
      <selection activeCell="D115" sqref="D115"/>
    </sheetView>
  </sheetViews>
  <sheetFormatPr defaultColWidth="13.375" defaultRowHeight="12.75"/>
  <cols>
    <col min="1" max="1" width="8.375" style="1" customWidth="1"/>
    <col min="2" max="2" width="22.75390625" style="2" customWidth="1"/>
    <col min="3" max="3" width="10.75390625" style="1" customWidth="1"/>
    <col min="4" max="4" width="46.00390625" style="1" customWidth="1"/>
    <col min="5" max="5" width="14.625" style="1" customWidth="1"/>
    <col min="6" max="8" width="11.375" style="1" customWidth="1"/>
    <col min="9" max="98" width="12.375" style="1" customWidth="1"/>
    <col min="99" max="16384" width="13.375" style="1" customWidth="1"/>
  </cols>
  <sheetData>
    <row r="1" spans="1:5" ht="15.75">
      <c r="A1" s="121" t="s">
        <v>2108</v>
      </c>
      <c r="B1" s="121"/>
      <c r="C1" s="121"/>
      <c r="D1" s="121"/>
      <c r="E1" s="121"/>
    </row>
    <row r="2" spans="1:5" ht="30.75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53" t="s">
        <v>1943</v>
      </c>
      <c r="C3" s="10"/>
      <c r="D3" s="10"/>
      <c r="E3" s="10"/>
    </row>
    <row r="4" spans="1:5" ht="14.25" customHeight="1">
      <c r="A4" s="122" t="s">
        <v>1241</v>
      </c>
      <c r="B4" s="122"/>
      <c r="C4" s="122"/>
      <c r="D4" s="122"/>
      <c r="E4" s="13"/>
    </row>
    <row r="5" spans="1:5" ht="30">
      <c r="A5" s="11"/>
      <c r="B5" s="15" t="s">
        <v>209</v>
      </c>
      <c r="C5" s="14" t="s">
        <v>146</v>
      </c>
      <c r="D5" s="14" t="s">
        <v>2426</v>
      </c>
      <c r="E5" s="15">
        <v>31748.33</v>
      </c>
    </row>
    <row r="6" spans="1:5" ht="15">
      <c r="A6" s="11"/>
      <c r="B6" s="15" t="s">
        <v>1662</v>
      </c>
      <c r="C6" s="14"/>
      <c r="D6" s="14" t="s">
        <v>1663</v>
      </c>
      <c r="E6" s="15">
        <v>3944.25</v>
      </c>
    </row>
    <row r="7" spans="1:5" ht="15">
      <c r="A7" s="11"/>
      <c r="B7" s="15" t="s">
        <v>130</v>
      </c>
      <c r="C7" s="14" t="s">
        <v>152</v>
      </c>
      <c r="D7" s="14" t="s">
        <v>1205</v>
      </c>
      <c r="E7" s="15">
        <v>8937.95</v>
      </c>
    </row>
    <row r="8" spans="1:5" ht="30">
      <c r="A8" s="11"/>
      <c r="B8" s="15" t="s">
        <v>1442</v>
      </c>
      <c r="C8" s="14" t="s">
        <v>144</v>
      </c>
      <c r="D8" s="14" t="s">
        <v>1443</v>
      </c>
      <c r="E8" s="15">
        <v>1374.29</v>
      </c>
    </row>
    <row r="9" spans="1:5" ht="15">
      <c r="A9" s="11"/>
      <c r="B9" s="15" t="s">
        <v>1444</v>
      </c>
      <c r="C9" s="14" t="s">
        <v>144</v>
      </c>
      <c r="D9" s="14" t="s">
        <v>1445</v>
      </c>
      <c r="E9" s="15">
        <v>10946.19</v>
      </c>
    </row>
    <row r="10" spans="1:5" ht="15">
      <c r="A10" s="11"/>
      <c r="B10" s="15" t="s">
        <v>414</v>
      </c>
      <c r="C10" s="14" t="s">
        <v>147</v>
      </c>
      <c r="D10" s="14" t="s">
        <v>2109</v>
      </c>
      <c r="E10" s="15">
        <v>58439.88</v>
      </c>
    </row>
    <row r="11" spans="1:5" ht="15">
      <c r="A11" s="10"/>
      <c r="B11" s="53" t="s">
        <v>1978</v>
      </c>
      <c r="C11" s="10"/>
      <c r="D11" s="10"/>
      <c r="E11" s="16"/>
    </row>
    <row r="12" spans="1:5" ht="15">
      <c r="A12" s="14" t="s">
        <v>1945</v>
      </c>
      <c r="B12" s="13"/>
      <c r="C12" s="12"/>
      <c r="D12" s="12"/>
      <c r="E12" s="13"/>
    </row>
    <row r="13" spans="1:5" ht="15">
      <c r="A13" s="14"/>
      <c r="B13" s="15" t="s">
        <v>416</v>
      </c>
      <c r="C13" s="14" t="s">
        <v>147</v>
      </c>
      <c r="D13" s="14" t="s">
        <v>427</v>
      </c>
      <c r="E13" s="15">
        <v>3757</v>
      </c>
    </row>
    <row r="14" spans="1:5" ht="15">
      <c r="A14" s="14"/>
      <c r="B14" s="15" t="s">
        <v>1779</v>
      </c>
      <c r="C14" s="14" t="s">
        <v>150</v>
      </c>
      <c r="D14" s="14" t="s">
        <v>1985</v>
      </c>
      <c r="E14" s="15">
        <v>95.27</v>
      </c>
    </row>
    <row r="15" spans="1:5" ht="15">
      <c r="A15" s="14" t="s">
        <v>1946</v>
      </c>
      <c r="B15" s="13"/>
      <c r="C15" s="12"/>
      <c r="D15" s="12"/>
      <c r="E15" s="13"/>
    </row>
    <row r="16" spans="1:5" ht="30">
      <c r="A16" s="14"/>
      <c r="B16" s="15" t="s">
        <v>1391</v>
      </c>
      <c r="C16" s="14" t="s">
        <v>144</v>
      </c>
      <c r="D16" s="14" t="s">
        <v>1446</v>
      </c>
      <c r="E16" s="15">
        <v>897</v>
      </c>
    </row>
    <row r="17" spans="1:5" ht="30">
      <c r="A17" s="14" t="s">
        <v>1947</v>
      </c>
      <c r="B17" s="13"/>
      <c r="C17" s="12"/>
      <c r="D17" s="12"/>
      <c r="E17" s="13"/>
    </row>
    <row r="18" spans="1:5" ht="15">
      <c r="A18" s="14"/>
      <c r="B18" s="15" t="s">
        <v>1779</v>
      </c>
      <c r="C18" s="14" t="s">
        <v>145</v>
      </c>
      <c r="D18" s="14" t="s">
        <v>1780</v>
      </c>
      <c r="E18" s="15">
        <v>205.08</v>
      </c>
    </row>
    <row r="19" spans="1:5" ht="15">
      <c r="A19" s="14"/>
      <c r="B19" s="15" t="s">
        <v>1823</v>
      </c>
      <c r="C19" s="14" t="s">
        <v>147</v>
      </c>
      <c r="D19" s="14" t="s">
        <v>1826</v>
      </c>
      <c r="E19" s="15">
        <v>6649</v>
      </c>
    </row>
    <row r="20" spans="1:5" ht="30">
      <c r="A20" s="14"/>
      <c r="B20" s="15" t="s">
        <v>1777</v>
      </c>
      <c r="C20" s="14" t="s">
        <v>152</v>
      </c>
      <c r="D20" s="14" t="s">
        <v>2531</v>
      </c>
      <c r="E20" s="15">
        <v>6422.8</v>
      </c>
    </row>
    <row r="21" spans="1:5" ht="30">
      <c r="A21" s="14"/>
      <c r="B21" s="15" t="s">
        <v>2078</v>
      </c>
      <c r="C21" s="14" t="s">
        <v>1941</v>
      </c>
      <c r="D21" s="14" t="s">
        <v>2162</v>
      </c>
      <c r="E21" s="15">
        <v>2042.89</v>
      </c>
    </row>
    <row r="22" spans="1:5" ht="15">
      <c r="A22" s="14"/>
      <c r="B22" s="15" t="s">
        <v>1009</v>
      </c>
      <c r="C22" s="14" t="s">
        <v>1942</v>
      </c>
      <c r="D22" s="14" t="s">
        <v>1015</v>
      </c>
      <c r="E22" s="15">
        <v>1120.42</v>
      </c>
    </row>
    <row r="23" spans="1:5" ht="15">
      <c r="A23" s="14"/>
      <c r="B23" s="15" t="s">
        <v>1777</v>
      </c>
      <c r="C23" s="14" t="s">
        <v>1942</v>
      </c>
      <c r="D23" s="14" t="s">
        <v>1066</v>
      </c>
      <c r="E23" s="15">
        <v>613.52</v>
      </c>
    </row>
    <row r="24" spans="1:5" ht="15">
      <c r="A24" s="14"/>
      <c r="B24" s="15" t="s">
        <v>968</v>
      </c>
      <c r="C24" s="14" t="s">
        <v>150</v>
      </c>
      <c r="D24" s="14" t="s">
        <v>1658</v>
      </c>
      <c r="E24" s="15">
        <v>37</v>
      </c>
    </row>
    <row r="25" spans="1:5" ht="15">
      <c r="A25" s="14"/>
      <c r="B25" s="15" t="s">
        <v>1779</v>
      </c>
      <c r="C25" s="14" t="s">
        <v>144</v>
      </c>
      <c r="D25" s="14" t="s">
        <v>1659</v>
      </c>
      <c r="E25" s="15">
        <v>871.04</v>
      </c>
    </row>
    <row r="26" spans="1:5" ht="30">
      <c r="A26" s="14" t="s">
        <v>1948</v>
      </c>
      <c r="B26" s="13"/>
      <c r="C26" s="12"/>
      <c r="D26" s="12"/>
      <c r="E26" s="13"/>
    </row>
    <row r="27" spans="1:5" ht="15">
      <c r="A27" s="14"/>
      <c r="B27" s="15" t="s">
        <v>2321</v>
      </c>
      <c r="C27" s="14" t="s">
        <v>1940</v>
      </c>
      <c r="D27" s="14" t="s">
        <v>2335</v>
      </c>
      <c r="E27" s="15">
        <v>1546.48</v>
      </c>
    </row>
    <row r="28" spans="1:5" ht="15">
      <c r="A28" s="14"/>
      <c r="B28" s="15" t="s">
        <v>1395</v>
      </c>
      <c r="C28" s="14" t="s">
        <v>144</v>
      </c>
      <c r="D28" s="14" t="s">
        <v>1688</v>
      </c>
      <c r="E28" s="15">
        <v>1336</v>
      </c>
    </row>
    <row r="29" spans="1:5" ht="45">
      <c r="A29" s="14" t="s">
        <v>1951</v>
      </c>
      <c r="B29" s="13"/>
      <c r="C29" s="12"/>
      <c r="D29" s="12"/>
      <c r="E29" s="13"/>
    </row>
    <row r="30" spans="1:5" ht="15">
      <c r="A30" s="14"/>
      <c r="B30" s="15" t="s">
        <v>370</v>
      </c>
      <c r="C30" s="14" t="s">
        <v>149</v>
      </c>
      <c r="D30" s="14" t="s">
        <v>845</v>
      </c>
      <c r="E30" s="15">
        <v>317.62</v>
      </c>
    </row>
    <row r="31" spans="1:5" ht="15">
      <c r="A31" s="14"/>
      <c r="B31" s="15" t="s">
        <v>2651</v>
      </c>
      <c r="C31" s="14" t="s">
        <v>1940</v>
      </c>
      <c r="D31" s="14" t="s">
        <v>1383</v>
      </c>
      <c r="E31" s="15">
        <v>7748</v>
      </c>
    </row>
    <row r="32" spans="1:5" ht="15">
      <c r="A32" s="14"/>
      <c r="B32" s="15" t="s">
        <v>246</v>
      </c>
      <c r="C32" s="14" t="s">
        <v>1941</v>
      </c>
      <c r="D32" s="14" t="s">
        <v>248</v>
      </c>
      <c r="E32" s="15">
        <v>322</v>
      </c>
    </row>
    <row r="33" spans="1:5" ht="15">
      <c r="A33" s="14"/>
      <c r="B33" s="15"/>
      <c r="C33" s="14" t="s">
        <v>1942</v>
      </c>
      <c r="D33" s="14"/>
      <c r="E33" s="15">
        <v>322.81</v>
      </c>
    </row>
    <row r="34" spans="1:5" ht="15">
      <c r="A34" s="14"/>
      <c r="B34" s="15" t="s">
        <v>1090</v>
      </c>
      <c r="C34" s="14" t="s">
        <v>150</v>
      </c>
      <c r="D34" s="14" t="s">
        <v>1689</v>
      </c>
      <c r="E34" s="15">
        <v>221</v>
      </c>
    </row>
    <row r="35" spans="1:5" ht="165">
      <c r="A35" s="14" t="s">
        <v>192</v>
      </c>
      <c r="B35" s="13"/>
      <c r="C35" s="12"/>
      <c r="D35" s="12"/>
      <c r="E35" s="13"/>
    </row>
    <row r="36" spans="1:5" ht="15">
      <c r="A36" s="14"/>
      <c r="B36" s="15" t="s">
        <v>2459</v>
      </c>
      <c r="C36" s="14" t="s">
        <v>147</v>
      </c>
      <c r="D36" s="14" t="s">
        <v>1783</v>
      </c>
      <c r="E36" s="15">
        <v>799.85</v>
      </c>
    </row>
    <row r="37" spans="1:5" ht="15">
      <c r="A37" s="14"/>
      <c r="B37" s="14" t="s">
        <v>2201</v>
      </c>
      <c r="C37" s="14" t="s">
        <v>1942</v>
      </c>
      <c r="D37" s="14" t="s">
        <v>2202</v>
      </c>
      <c r="E37" s="15">
        <v>726.72</v>
      </c>
    </row>
    <row r="38" spans="1:5" ht="15">
      <c r="A38" s="14"/>
      <c r="B38" s="18" t="s">
        <v>1282</v>
      </c>
      <c r="C38" s="14" t="s">
        <v>1942</v>
      </c>
      <c r="D38" s="14" t="s">
        <v>2202</v>
      </c>
      <c r="E38" s="18">
        <v>923.13</v>
      </c>
    </row>
    <row r="39" spans="1:5" ht="15">
      <c r="A39" s="14"/>
      <c r="B39" s="15" t="s">
        <v>1095</v>
      </c>
      <c r="C39" s="14" t="s">
        <v>150</v>
      </c>
      <c r="D39" s="14" t="s">
        <v>828</v>
      </c>
      <c r="E39" s="15">
        <v>196.61</v>
      </c>
    </row>
    <row r="40" spans="1:5" ht="15">
      <c r="A40" s="14"/>
      <c r="B40" s="15" t="s">
        <v>272</v>
      </c>
      <c r="C40" s="14" t="s">
        <v>144</v>
      </c>
      <c r="D40" s="14" t="s">
        <v>945</v>
      </c>
      <c r="E40" s="15">
        <v>127.5</v>
      </c>
    </row>
    <row r="41" spans="1:5" ht="15">
      <c r="A41" s="14"/>
      <c r="B41" s="15" t="s">
        <v>1096</v>
      </c>
      <c r="C41" s="14" t="s">
        <v>2008</v>
      </c>
      <c r="D41" s="14" t="s">
        <v>2202</v>
      </c>
      <c r="E41" s="15">
        <v>1105.3</v>
      </c>
    </row>
    <row r="42" spans="1:5" ht="75">
      <c r="A42" s="14" t="s">
        <v>196</v>
      </c>
      <c r="B42" s="13"/>
      <c r="C42" s="12"/>
      <c r="D42" s="12"/>
      <c r="E42" s="13"/>
    </row>
    <row r="43" spans="1:5" ht="15">
      <c r="A43" s="14"/>
      <c r="B43" s="15">
        <v>1799.5</v>
      </c>
      <c r="C43" s="14" t="s">
        <v>146</v>
      </c>
      <c r="D43" s="14">
        <v>1.3</v>
      </c>
      <c r="E43" s="15">
        <f>B43*D43</f>
        <v>2339.35</v>
      </c>
    </row>
    <row r="44" spans="1:5" ht="15">
      <c r="A44" s="14"/>
      <c r="B44" s="15">
        <v>1799.5</v>
      </c>
      <c r="C44" s="14" t="s">
        <v>145</v>
      </c>
      <c r="D44" s="14">
        <v>1.3</v>
      </c>
      <c r="E44" s="15">
        <f>B44*D44</f>
        <v>2339.35</v>
      </c>
    </row>
    <row r="45" spans="1:5" ht="15">
      <c r="A45" s="14"/>
      <c r="B45" s="15">
        <v>1799.5</v>
      </c>
      <c r="C45" s="14" t="s">
        <v>147</v>
      </c>
      <c r="D45" s="14">
        <v>1.3</v>
      </c>
      <c r="E45" s="15">
        <f>B45*D45</f>
        <v>2339.35</v>
      </c>
    </row>
    <row r="46" spans="1:5" ht="15">
      <c r="A46" s="14"/>
      <c r="B46" s="15">
        <v>1821</v>
      </c>
      <c r="C46" s="14" t="s">
        <v>148</v>
      </c>
      <c r="D46" s="14">
        <v>1.3</v>
      </c>
      <c r="E46" s="15">
        <f aca="true" t="shared" si="0" ref="E46:E51">B46*D46</f>
        <v>2367.3</v>
      </c>
    </row>
    <row r="47" spans="1:5" ht="15">
      <c r="A47" s="14"/>
      <c r="B47" s="15">
        <v>1821</v>
      </c>
      <c r="C47" s="14" t="s">
        <v>149</v>
      </c>
      <c r="D47" s="14">
        <v>1.3</v>
      </c>
      <c r="E47" s="15">
        <f t="shared" si="0"/>
        <v>2367.3</v>
      </c>
    </row>
    <row r="48" spans="1:5" ht="15">
      <c r="A48" s="14"/>
      <c r="B48" s="15">
        <v>1821</v>
      </c>
      <c r="C48" s="14" t="s">
        <v>152</v>
      </c>
      <c r="D48" s="14">
        <v>1.3</v>
      </c>
      <c r="E48" s="15">
        <f t="shared" si="0"/>
        <v>2367.3</v>
      </c>
    </row>
    <row r="49" spans="1:5" ht="15">
      <c r="A49" s="14"/>
      <c r="B49" s="15">
        <v>1821</v>
      </c>
      <c r="C49" s="14" t="s">
        <v>1940</v>
      </c>
      <c r="D49" s="14">
        <v>1.3</v>
      </c>
      <c r="E49" s="15">
        <f t="shared" si="0"/>
        <v>2367.3</v>
      </c>
    </row>
    <row r="50" spans="1:5" ht="15">
      <c r="A50" s="14"/>
      <c r="B50" s="15">
        <v>1821</v>
      </c>
      <c r="C50" s="14" t="s">
        <v>1941</v>
      </c>
      <c r="D50" s="14">
        <v>1.3</v>
      </c>
      <c r="E50" s="15">
        <f t="shared" si="0"/>
        <v>2367.3</v>
      </c>
    </row>
    <row r="51" spans="1:5" ht="15">
      <c r="A51" s="14"/>
      <c r="B51" s="15">
        <v>1821</v>
      </c>
      <c r="C51" s="14" t="s">
        <v>1942</v>
      </c>
      <c r="D51" s="14">
        <v>1.3</v>
      </c>
      <c r="E51" s="15">
        <f t="shared" si="0"/>
        <v>2367.3</v>
      </c>
    </row>
    <row r="52" spans="1:5" ht="15">
      <c r="A52" s="14"/>
      <c r="B52" s="15">
        <v>1821</v>
      </c>
      <c r="C52" s="14" t="s">
        <v>150</v>
      </c>
      <c r="D52" s="14">
        <v>1.3</v>
      </c>
      <c r="E52" s="15"/>
    </row>
    <row r="53" spans="1:5" ht="15">
      <c r="A53" s="14"/>
      <c r="B53" s="15">
        <v>1821</v>
      </c>
      <c r="C53" s="14" t="s">
        <v>144</v>
      </c>
      <c r="D53" s="14">
        <v>1.3</v>
      </c>
      <c r="E53" s="15"/>
    </row>
    <row r="54" spans="1:5" ht="15">
      <c r="A54" s="14"/>
      <c r="B54" s="15">
        <v>1821</v>
      </c>
      <c r="C54" s="14" t="s">
        <v>151</v>
      </c>
      <c r="D54" s="14">
        <v>1.3</v>
      </c>
      <c r="E54" s="15"/>
    </row>
    <row r="55" spans="1:5" ht="75">
      <c r="A55" s="14" t="s">
        <v>199</v>
      </c>
      <c r="B55" s="13"/>
      <c r="C55" s="12"/>
      <c r="D55" s="12"/>
      <c r="E55" s="13"/>
    </row>
    <row r="56" spans="1:5" ht="15">
      <c r="A56" s="14"/>
      <c r="B56" s="15">
        <v>1799.5</v>
      </c>
      <c r="C56" s="14" t="s">
        <v>146</v>
      </c>
      <c r="D56" s="14">
        <v>3.12</v>
      </c>
      <c r="E56" s="15">
        <f>B56*D56</f>
        <v>5614.4400000000005</v>
      </c>
    </row>
    <row r="57" spans="1:5" ht="15">
      <c r="A57" s="14"/>
      <c r="B57" s="15">
        <v>1799.5</v>
      </c>
      <c r="C57" s="14" t="s">
        <v>145</v>
      </c>
      <c r="D57" s="14">
        <v>3.106</v>
      </c>
      <c r="E57" s="15">
        <f>B57*D57</f>
        <v>5589.246999999999</v>
      </c>
    </row>
    <row r="58" spans="1:5" ht="15">
      <c r="A58" s="14"/>
      <c r="B58" s="15">
        <v>1799.5</v>
      </c>
      <c r="C58" s="14" t="s">
        <v>147</v>
      </c>
      <c r="D58" s="14">
        <v>3.324</v>
      </c>
      <c r="E58" s="15">
        <f>B58*D58</f>
        <v>5981.538</v>
      </c>
    </row>
    <row r="59" spans="1:5" ht="15">
      <c r="A59" s="14"/>
      <c r="B59" s="15">
        <v>1821</v>
      </c>
      <c r="C59" s="14" t="s">
        <v>148</v>
      </c>
      <c r="D59" s="14">
        <v>3.5</v>
      </c>
      <c r="E59" s="15">
        <f aca="true" t="shared" si="1" ref="E59:E67">B59*D59</f>
        <v>6373.5</v>
      </c>
    </row>
    <row r="60" spans="1:5" ht="15">
      <c r="A60" s="14"/>
      <c r="B60" s="15">
        <v>1821</v>
      </c>
      <c r="C60" s="14" t="s">
        <v>149</v>
      </c>
      <c r="D60" s="14">
        <v>3.159</v>
      </c>
      <c r="E60" s="15">
        <f t="shared" si="1"/>
        <v>5752.539</v>
      </c>
    </row>
    <row r="61" spans="1:5" ht="15">
      <c r="A61" s="14"/>
      <c r="B61" s="15">
        <v>1821</v>
      </c>
      <c r="C61" s="14" t="s">
        <v>152</v>
      </c>
      <c r="D61" s="14">
        <v>3.526</v>
      </c>
      <c r="E61" s="15">
        <f t="shared" si="1"/>
        <v>6420.846</v>
      </c>
    </row>
    <row r="62" spans="1:5" ht="15">
      <c r="A62" s="14"/>
      <c r="B62" s="15">
        <v>1821</v>
      </c>
      <c r="C62" s="14" t="s">
        <v>1940</v>
      </c>
      <c r="D62" s="14">
        <v>3</v>
      </c>
      <c r="E62" s="15">
        <f t="shared" si="1"/>
        <v>5463</v>
      </c>
    </row>
    <row r="63" spans="1:5" ht="15">
      <c r="A63" s="14"/>
      <c r="B63" s="15">
        <v>1821</v>
      </c>
      <c r="C63" s="14" t="s">
        <v>1941</v>
      </c>
      <c r="D63" s="14">
        <v>3.12</v>
      </c>
      <c r="E63" s="15">
        <f t="shared" si="1"/>
        <v>5681.52</v>
      </c>
    </row>
    <row r="64" spans="1:5" ht="15">
      <c r="A64" s="14"/>
      <c r="B64" s="15">
        <v>1821</v>
      </c>
      <c r="C64" s="14" t="s">
        <v>1942</v>
      </c>
      <c r="D64" s="14">
        <v>3.69</v>
      </c>
      <c r="E64" s="15">
        <f t="shared" si="1"/>
        <v>6719.49</v>
      </c>
    </row>
    <row r="65" spans="1:5" ht="15">
      <c r="A65" s="14"/>
      <c r="B65" s="15">
        <v>1821</v>
      </c>
      <c r="C65" s="14" t="s">
        <v>150</v>
      </c>
      <c r="D65" s="14">
        <v>3.12</v>
      </c>
      <c r="E65" s="15">
        <f t="shared" si="1"/>
        <v>5681.52</v>
      </c>
    </row>
    <row r="66" spans="1:5" ht="15">
      <c r="A66" s="14"/>
      <c r="B66" s="15">
        <v>1821</v>
      </c>
      <c r="C66" s="14" t="s">
        <v>144</v>
      </c>
      <c r="D66" s="14">
        <v>3.12</v>
      </c>
      <c r="E66" s="15">
        <f t="shared" si="1"/>
        <v>5681.52</v>
      </c>
    </row>
    <row r="67" spans="1:5" ht="15">
      <c r="A67" s="14"/>
      <c r="B67" s="15">
        <v>1821</v>
      </c>
      <c r="C67" s="14" t="s">
        <v>151</v>
      </c>
      <c r="D67" s="14">
        <v>3.12</v>
      </c>
      <c r="E67" s="15">
        <f t="shared" si="1"/>
        <v>5681.52</v>
      </c>
    </row>
    <row r="68" spans="1:5" ht="90">
      <c r="A68" s="14" t="s">
        <v>197</v>
      </c>
      <c r="B68" s="13"/>
      <c r="C68" s="12"/>
      <c r="D68" s="12"/>
      <c r="E68" s="13"/>
    </row>
    <row r="69" spans="1:5" ht="15">
      <c r="A69" s="14"/>
      <c r="B69" s="15" t="s">
        <v>2589</v>
      </c>
      <c r="C69" s="14" t="s">
        <v>149</v>
      </c>
      <c r="D69" s="14" t="s">
        <v>2590</v>
      </c>
      <c r="E69" s="15">
        <v>1795.243</v>
      </c>
    </row>
    <row r="70" spans="1:5" ht="60">
      <c r="A70" s="14" t="s">
        <v>1979</v>
      </c>
      <c r="B70" s="13"/>
      <c r="C70" s="12"/>
      <c r="D70" s="12"/>
      <c r="E70" s="13"/>
    </row>
    <row r="71" spans="1:5" ht="15">
      <c r="A71" s="14"/>
      <c r="B71" s="15" t="s">
        <v>1777</v>
      </c>
      <c r="C71" s="14" t="s">
        <v>147</v>
      </c>
      <c r="D71" s="14"/>
      <c r="E71" s="15">
        <v>82.58</v>
      </c>
    </row>
    <row r="72" spans="1:5" ht="15">
      <c r="A72" s="14"/>
      <c r="B72" s="15" t="s">
        <v>1779</v>
      </c>
      <c r="C72" s="14" t="s">
        <v>151</v>
      </c>
      <c r="D72" s="14" t="s">
        <v>2202</v>
      </c>
      <c r="E72" s="15">
        <v>283.04</v>
      </c>
    </row>
    <row r="73" spans="1:5" ht="45">
      <c r="A73" s="14" t="s">
        <v>194</v>
      </c>
      <c r="B73" s="13"/>
      <c r="C73" s="12"/>
      <c r="D73" s="12"/>
      <c r="E73" s="13"/>
    </row>
    <row r="74" spans="1:5" ht="15">
      <c r="A74" s="14"/>
      <c r="B74" s="15" t="s">
        <v>1409</v>
      </c>
      <c r="C74" s="14" t="s">
        <v>145</v>
      </c>
      <c r="D74" s="14" t="s">
        <v>1415</v>
      </c>
      <c r="E74" s="15">
        <v>315.24</v>
      </c>
    </row>
    <row r="75" spans="1:5" ht="15">
      <c r="A75" s="14"/>
      <c r="B75" s="15" t="s">
        <v>1777</v>
      </c>
      <c r="C75" s="14" t="s">
        <v>1940</v>
      </c>
      <c r="D75" s="14" t="s">
        <v>2554</v>
      </c>
      <c r="E75" s="15">
        <v>113.17</v>
      </c>
    </row>
    <row r="76" spans="1:5" ht="30">
      <c r="A76" s="14"/>
      <c r="B76" s="15" t="s">
        <v>808</v>
      </c>
      <c r="C76" s="14" t="s">
        <v>150</v>
      </c>
      <c r="D76" s="14" t="s">
        <v>1690</v>
      </c>
      <c r="E76" s="15">
        <v>155</v>
      </c>
    </row>
    <row r="77" spans="1:5" ht="15">
      <c r="A77" s="14"/>
      <c r="B77" s="15" t="s">
        <v>2507</v>
      </c>
      <c r="C77" s="14" t="s">
        <v>144</v>
      </c>
      <c r="D77" s="14" t="s">
        <v>1691</v>
      </c>
      <c r="E77" s="15">
        <v>233</v>
      </c>
    </row>
    <row r="78" spans="1:5" ht="15">
      <c r="A78" s="14" t="s">
        <v>200</v>
      </c>
      <c r="B78" s="13"/>
      <c r="C78" s="12"/>
      <c r="D78" s="12"/>
      <c r="E78" s="13"/>
    </row>
    <row r="79" spans="1:5" ht="15">
      <c r="A79" s="14"/>
      <c r="B79" s="15" t="s">
        <v>1489</v>
      </c>
      <c r="C79" s="14" t="s">
        <v>146</v>
      </c>
      <c r="D79" s="14" t="s">
        <v>1488</v>
      </c>
      <c r="E79" s="15">
        <f>B56*0.09</f>
        <v>161.95499999999998</v>
      </c>
    </row>
    <row r="80" spans="1:5" ht="15">
      <c r="A80" s="14"/>
      <c r="B80" s="15" t="s">
        <v>1693</v>
      </c>
      <c r="C80" s="14" t="s">
        <v>146</v>
      </c>
      <c r="D80" s="14" t="s">
        <v>1692</v>
      </c>
      <c r="E80" s="15">
        <v>2001</v>
      </c>
    </row>
    <row r="81" spans="1:5" ht="15">
      <c r="A81" s="14"/>
      <c r="B81" s="15"/>
      <c r="C81" s="14" t="s">
        <v>145</v>
      </c>
      <c r="D81" s="14" t="s">
        <v>1488</v>
      </c>
      <c r="E81" s="15">
        <f>B58*0.09</f>
        <v>161.95499999999998</v>
      </c>
    </row>
    <row r="82" spans="1:5" ht="15">
      <c r="A82" s="14"/>
      <c r="B82" s="15"/>
      <c r="C82" s="14" t="s">
        <v>147</v>
      </c>
      <c r="D82" s="14" t="s">
        <v>1488</v>
      </c>
      <c r="E82" s="15">
        <f>B59*0.09</f>
        <v>163.89</v>
      </c>
    </row>
    <row r="83" spans="1:5" ht="15">
      <c r="A83" s="14"/>
      <c r="B83" s="15" t="s">
        <v>1777</v>
      </c>
      <c r="C83" s="14" t="s">
        <v>148</v>
      </c>
      <c r="D83" s="14" t="s">
        <v>1499</v>
      </c>
      <c r="E83" s="15">
        <f>1821*0.47</f>
        <v>855.87</v>
      </c>
    </row>
    <row r="84" spans="1:5" ht="15">
      <c r="A84" s="14"/>
      <c r="B84" s="15"/>
      <c r="C84" s="14" t="s">
        <v>148</v>
      </c>
      <c r="D84" s="14" t="s">
        <v>1488</v>
      </c>
      <c r="E84" s="15">
        <v>163.9</v>
      </c>
    </row>
    <row r="85" spans="1:5" ht="15">
      <c r="A85" s="14"/>
      <c r="B85" s="15" t="s">
        <v>2598</v>
      </c>
      <c r="C85" s="14" t="s">
        <v>149</v>
      </c>
      <c r="D85" s="14" t="s">
        <v>1488</v>
      </c>
      <c r="E85" s="15">
        <v>163.9</v>
      </c>
    </row>
    <row r="86" spans="1:5" ht="15">
      <c r="A86" s="14"/>
      <c r="B86" s="15" t="s">
        <v>870</v>
      </c>
      <c r="C86" s="14" t="s">
        <v>152</v>
      </c>
      <c r="D86" s="14" t="s">
        <v>1488</v>
      </c>
      <c r="E86" s="15">
        <v>163.9</v>
      </c>
    </row>
    <row r="87" spans="1:5" ht="15">
      <c r="A87" s="14"/>
      <c r="B87" s="15"/>
      <c r="C87" s="14" t="s">
        <v>1940</v>
      </c>
      <c r="D87" s="14" t="s">
        <v>1488</v>
      </c>
      <c r="E87" s="15">
        <f>B63*0.09</f>
        <v>163.89</v>
      </c>
    </row>
    <row r="88" spans="1:5" ht="15">
      <c r="A88" s="14"/>
      <c r="B88" s="15" t="s">
        <v>1136</v>
      </c>
      <c r="C88" s="14" t="s">
        <v>1941</v>
      </c>
      <c r="D88" s="14" t="s">
        <v>1488</v>
      </c>
      <c r="E88" s="15">
        <f>B63*0.09</f>
        <v>163.89</v>
      </c>
    </row>
    <row r="89" spans="1:5" ht="15">
      <c r="A89" s="14"/>
      <c r="B89" s="15" t="s">
        <v>1598</v>
      </c>
      <c r="C89" s="14" t="s">
        <v>1942</v>
      </c>
      <c r="D89" s="14" t="s">
        <v>1601</v>
      </c>
      <c r="E89" s="15">
        <v>4630.65</v>
      </c>
    </row>
    <row r="90" spans="1:5" ht="15">
      <c r="A90" s="14"/>
      <c r="B90" s="18" t="s">
        <v>2648</v>
      </c>
      <c r="C90" s="14" t="s">
        <v>1942</v>
      </c>
      <c r="D90" s="49" t="s">
        <v>1488</v>
      </c>
      <c r="E90" s="15">
        <f>B64*0.09</f>
        <v>163.89</v>
      </c>
    </row>
    <row r="91" spans="1:5" ht="15">
      <c r="A91" s="14"/>
      <c r="B91" s="18" t="s">
        <v>179</v>
      </c>
      <c r="C91" s="14" t="s">
        <v>150</v>
      </c>
      <c r="D91" s="49" t="s">
        <v>1488</v>
      </c>
      <c r="E91" s="15">
        <v>161.95</v>
      </c>
    </row>
    <row r="92" spans="1:5" ht="15">
      <c r="A92" s="14"/>
      <c r="B92" s="18" t="s">
        <v>225</v>
      </c>
      <c r="C92" s="14" t="s">
        <v>144</v>
      </c>
      <c r="D92" s="49" t="s">
        <v>1488</v>
      </c>
      <c r="E92" s="18">
        <v>161.95</v>
      </c>
    </row>
    <row r="93" spans="1:5" ht="15">
      <c r="A93" s="10"/>
      <c r="B93" s="16"/>
      <c r="C93" s="10"/>
      <c r="D93" s="10"/>
      <c r="E93" s="50"/>
    </row>
    <row r="94" spans="1:5" ht="15">
      <c r="A94" s="116" t="s">
        <v>226</v>
      </c>
      <c r="B94" s="116"/>
      <c r="C94" s="116"/>
      <c r="D94" s="116"/>
      <c r="E94" s="18">
        <v>20103.84</v>
      </c>
    </row>
    <row r="95" spans="1:5" ht="15">
      <c r="A95" s="116" t="s">
        <v>217</v>
      </c>
      <c r="B95" s="116"/>
      <c r="C95" s="116"/>
      <c r="D95" s="116"/>
      <c r="E95" s="18">
        <v>25707.15</v>
      </c>
    </row>
    <row r="96" spans="1:5" ht="15">
      <c r="A96" s="116" t="s">
        <v>1292</v>
      </c>
      <c r="B96" s="116"/>
      <c r="C96" s="116"/>
      <c r="D96" s="116"/>
      <c r="E96" s="18">
        <v>39085.9</v>
      </c>
    </row>
    <row r="97" spans="1:5" ht="15">
      <c r="A97" s="117" t="s">
        <v>1293</v>
      </c>
      <c r="B97" s="117"/>
      <c r="C97" s="117"/>
      <c r="D97" s="117"/>
      <c r="E97" s="33">
        <f>SUM(E5:E96)</f>
        <v>342814.213</v>
      </c>
    </row>
    <row r="98" spans="1:5" ht="15">
      <c r="A98" s="113" t="s">
        <v>1294</v>
      </c>
      <c r="B98" s="113"/>
      <c r="C98" s="113"/>
      <c r="D98" s="113"/>
      <c r="E98" s="18">
        <v>339943.23</v>
      </c>
    </row>
    <row r="99" spans="1:5" ht="15">
      <c r="A99" s="113" t="s">
        <v>1295</v>
      </c>
      <c r="B99" s="113"/>
      <c r="C99" s="113"/>
      <c r="D99" s="113"/>
      <c r="E99" s="18">
        <v>50915.76</v>
      </c>
    </row>
    <row r="100" spans="1:5" ht="15">
      <c r="A100" s="113" t="s">
        <v>831</v>
      </c>
      <c r="B100" s="113"/>
      <c r="C100" s="113"/>
      <c r="D100" s="113"/>
      <c r="E100" s="18">
        <v>841411.63</v>
      </c>
    </row>
    <row r="101" spans="1:5" ht="15">
      <c r="A101" s="113" t="s">
        <v>832</v>
      </c>
      <c r="B101" s="113"/>
      <c r="C101" s="113"/>
      <c r="D101" s="113"/>
      <c r="E101" s="18">
        <v>677091.11</v>
      </c>
    </row>
    <row r="102" spans="1:5" ht="15">
      <c r="A102" s="113" t="s">
        <v>833</v>
      </c>
      <c r="B102" s="113"/>
      <c r="C102" s="113"/>
      <c r="D102" s="113"/>
      <c r="E102" s="18">
        <v>812151.99</v>
      </c>
    </row>
    <row r="103" spans="1:5" ht="15">
      <c r="A103" s="113" t="s">
        <v>834</v>
      </c>
      <c r="B103" s="113"/>
      <c r="C103" s="113"/>
      <c r="D103" s="113"/>
      <c r="E103" s="18">
        <v>120813.71</v>
      </c>
    </row>
    <row r="104" spans="1:5" ht="15">
      <c r="A104" s="113" t="s">
        <v>835</v>
      </c>
      <c r="B104" s="113"/>
      <c r="C104" s="113"/>
      <c r="D104" s="113"/>
      <c r="E104" s="18">
        <v>96650.97</v>
      </c>
    </row>
    <row r="105" spans="1:5" ht="15">
      <c r="A105" s="113" t="s">
        <v>836</v>
      </c>
      <c r="B105" s="113"/>
      <c r="C105" s="113"/>
      <c r="D105" s="113"/>
      <c r="E105" s="18">
        <v>0</v>
      </c>
    </row>
    <row r="106" spans="1:5" ht="27.75" customHeight="1">
      <c r="A106" s="113" t="s">
        <v>379</v>
      </c>
      <c r="B106" s="113"/>
      <c r="C106" s="113"/>
      <c r="D106" s="113"/>
      <c r="E106" s="15">
        <f>SUM(E100-E102)</f>
        <v>29259.640000000014</v>
      </c>
    </row>
    <row r="107" spans="1:5" ht="15">
      <c r="A107" s="113" t="s">
        <v>1538</v>
      </c>
      <c r="B107" s="113"/>
      <c r="C107" s="113"/>
      <c r="D107" s="113"/>
      <c r="E107" s="15">
        <f>SUM(E103-E105)</f>
        <v>120813.71</v>
      </c>
    </row>
    <row r="108" spans="1:5" ht="30" customHeight="1">
      <c r="A108" s="113" t="s">
        <v>2213</v>
      </c>
      <c r="B108" s="113"/>
      <c r="C108" s="113"/>
      <c r="D108" s="113"/>
      <c r="E108" s="15">
        <f>SUM(E101-E102)</f>
        <v>-135060.88</v>
      </c>
    </row>
  </sheetData>
  <sheetProtection/>
  <mergeCells count="17">
    <mergeCell ref="A108:D108"/>
    <mergeCell ref="A1:E1"/>
    <mergeCell ref="A4:D4"/>
    <mergeCell ref="A98:D98"/>
    <mergeCell ref="A99:D99"/>
    <mergeCell ref="A100:D100"/>
    <mergeCell ref="A101:D101"/>
    <mergeCell ref="A94:D94"/>
    <mergeCell ref="A95:D95"/>
    <mergeCell ref="A96:D96"/>
    <mergeCell ref="A97:D97"/>
    <mergeCell ref="A106:D106"/>
    <mergeCell ref="A107:D107"/>
    <mergeCell ref="A102:D102"/>
    <mergeCell ref="A103:D103"/>
    <mergeCell ref="A104:D104"/>
    <mergeCell ref="A105:D10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5"/>
  <sheetViews>
    <sheetView zoomScalePageLayoutView="0" workbookViewId="0" topLeftCell="A22">
      <selection activeCell="D83" sqref="D83"/>
    </sheetView>
  </sheetViews>
  <sheetFormatPr defaultColWidth="13.375" defaultRowHeight="12.75"/>
  <cols>
    <col min="1" max="1" width="2.00390625" style="1" customWidth="1"/>
    <col min="2" max="2" width="12.75390625" style="2" customWidth="1"/>
    <col min="3" max="3" width="13.625" style="1" customWidth="1"/>
    <col min="4" max="4" width="56.00390625" style="1" customWidth="1"/>
    <col min="5" max="5" width="18.25390625" style="1" customWidth="1"/>
    <col min="6" max="6" width="14.625" style="1" customWidth="1"/>
    <col min="7" max="9" width="11.375" style="1" customWidth="1"/>
    <col min="10" max="99" width="12.375" style="1" customWidth="1"/>
    <col min="100" max="16384" width="13.375" style="1" customWidth="1"/>
  </cols>
  <sheetData>
    <row r="1" spans="1:5" ht="15.75">
      <c r="A1" s="121" t="s">
        <v>2079</v>
      </c>
      <c r="B1" s="121"/>
      <c r="C1" s="121"/>
      <c r="D1" s="121"/>
      <c r="E1" s="121"/>
    </row>
    <row r="2" spans="1:5" ht="30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42" t="s">
        <v>1943</v>
      </c>
      <c r="C3" s="142"/>
      <c r="D3" s="10"/>
      <c r="E3" s="16">
        <f>SUM(E4)</f>
        <v>4640.7699999999995</v>
      </c>
    </row>
    <row r="4" spans="1:5" ht="15">
      <c r="A4" s="118" t="s">
        <v>1534</v>
      </c>
      <c r="B4" s="119"/>
      <c r="C4" s="119"/>
      <c r="D4" s="120"/>
      <c r="E4" s="13">
        <f>SUM(E5:E7)</f>
        <v>4640.7699999999995</v>
      </c>
    </row>
    <row r="5" spans="1:5" ht="15">
      <c r="A5" s="11"/>
      <c r="B5" s="15" t="s">
        <v>1409</v>
      </c>
      <c r="C5" s="14" t="s">
        <v>145</v>
      </c>
      <c r="D5" s="14" t="s">
        <v>1411</v>
      </c>
      <c r="E5" s="15">
        <v>871.12</v>
      </c>
    </row>
    <row r="6" spans="1:5" ht="15">
      <c r="A6" s="11"/>
      <c r="B6" s="15" t="s">
        <v>1662</v>
      </c>
      <c r="C6" s="14" t="s">
        <v>146</v>
      </c>
      <c r="D6" s="14" t="s">
        <v>1663</v>
      </c>
      <c r="E6" s="15">
        <v>3349.12</v>
      </c>
    </row>
    <row r="7" spans="1:5" ht="15">
      <c r="A7" s="11"/>
      <c r="B7" s="15" t="s">
        <v>1779</v>
      </c>
      <c r="C7" s="14" t="s">
        <v>151</v>
      </c>
      <c r="D7" s="14" t="s">
        <v>1778</v>
      </c>
      <c r="E7" s="15">
        <v>420.53</v>
      </c>
    </row>
    <row r="8" spans="1:5" ht="15">
      <c r="A8" s="10"/>
      <c r="B8" s="142" t="s">
        <v>1978</v>
      </c>
      <c r="C8" s="142"/>
      <c r="D8" s="10"/>
      <c r="E8" s="16">
        <f>SUM(E9+E12+E20+E26+E35+E36+E49+E56)</f>
        <v>133037.15</v>
      </c>
    </row>
    <row r="9" spans="1:5" ht="15">
      <c r="A9" s="118" t="s">
        <v>1945</v>
      </c>
      <c r="B9" s="119"/>
      <c r="C9" s="119"/>
      <c r="D9" s="120"/>
      <c r="E9" s="13">
        <f>SUM(E10:E11)</f>
        <v>5656.92</v>
      </c>
    </row>
    <row r="10" spans="1:5" ht="15">
      <c r="A10" s="14"/>
      <c r="B10" s="15" t="s">
        <v>416</v>
      </c>
      <c r="C10" s="14" t="s">
        <v>147</v>
      </c>
      <c r="D10" s="14" t="s">
        <v>427</v>
      </c>
      <c r="E10" s="15">
        <v>5466.38</v>
      </c>
    </row>
    <row r="11" spans="1:5" ht="15">
      <c r="A11" s="14"/>
      <c r="B11" s="15" t="s">
        <v>1779</v>
      </c>
      <c r="C11" s="14" t="s">
        <v>150</v>
      </c>
      <c r="D11" s="14" t="s">
        <v>2080</v>
      </c>
      <c r="E11" s="15">
        <v>190.54</v>
      </c>
    </row>
    <row r="12" spans="1:5" ht="15">
      <c r="A12" s="118" t="s">
        <v>2081</v>
      </c>
      <c r="B12" s="119"/>
      <c r="C12" s="119"/>
      <c r="D12" s="120"/>
      <c r="E12" s="13">
        <f>SUM(E13:E19)</f>
        <v>12542.080000000002</v>
      </c>
    </row>
    <row r="13" spans="1:5" ht="15">
      <c r="A13" s="14"/>
      <c r="B13" s="15" t="s">
        <v>2046</v>
      </c>
      <c r="C13" s="14" t="s">
        <v>146</v>
      </c>
      <c r="D13" s="14" t="s">
        <v>2053</v>
      </c>
      <c r="E13" s="15">
        <v>3490.47</v>
      </c>
    </row>
    <row r="14" spans="1:5" ht="15">
      <c r="A14" s="14"/>
      <c r="B14" s="15" t="s">
        <v>1779</v>
      </c>
      <c r="C14" s="14" t="s">
        <v>145</v>
      </c>
      <c r="D14" s="14" t="s">
        <v>1780</v>
      </c>
      <c r="E14" s="15">
        <v>205.08</v>
      </c>
    </row>
    <row r="15" spans="1:5" ht="15">
      <c r="A15" s="14"/>
      <c r="B15" s="15" t="s">
        <v>1777</v>
      </c>
      <c r="C15" s="14" t="s">
        <v>152</v>
      </c>
      <c r="D15" s="14" t="s">
        <v>2531</v>
      </c>
      <c r="E15" s="15">
        <v>6422.8</v>
      </c>
    </row>
    <row r="16" spans="1:5" ht="15">
      <c r="A16" s="14"/>
      <c r="B16" s="15" t="s">
        <v>1777</v>
      </c>
      <c r="C16" s="14" t="s">
        <v>1942</v>
      </c>
      <c r="D16" s="14" t="s">
        <v>1066</v>
      </c>
      <c r="E16" s="15">
        <v>613.52</v>
      </c>
    </row>
    <row r="17" spans="1:5" ht="15">
      <c r="A17" s="14"/>
      <c r="B17" s="15" t="s">
        <v>238</v>
      </c>
      <c r="C17" s="14" t="s">
        <v>150</v>
      </c>
      <c r="D17" s="14" t="s">
        <v>2236</v>
      </c>
      <c r="E17" s="15">
        <v>327</v>
      </c>
    </row>
    <row r="18" spans="1:5" ht="15">
      <c r="A18" s="14"/>
      <c r="B18" s="15" t="s">
        <v>2389</v>
      </c>
      <c r="C18" s="14" t="s">
        <v>151</v>
      </c>
      <c r="D18" s="14" t="s">
        <v>2082</v>
      </c>
      <c r="E18" s="15">
        <v>158</v>
      </c>
    </row>
    <row r="19" spans="1:5" ht="15">
      <c r="A19" s="14"/>
      <c r="B19" s="15" t="s">
        <v>1275</v>
      </c>
      <c r="C19" s="14" t="s">
        <v>1942</v>
      </c>
      <c r="D19" s="14" t="s">
        <v>1277</v>
      </c>
      <c r="E19" s="15">
        <v>1325.21</v>
      </c>
    </row>
    <row r="20" spans="1:5" ht="15">
      <c r="A20" s="118" t="s">
        <v>1951</v>
      </c>
      <c r="B20" s="119"/>
      <c r="C20" s="119"/>
      <c r="D20" s="120"/>
      <c r="E20" s="13">
        <f>SUM(E21:E25)</f>
        <v>11395.85</v>
      </c>
    </row>
    <row r="21" spans="1:5" ht="15">
      <c r="A21" s="14"/>
      <c r="B21" s="15" t="s">
        <v>370</v>
      </c>
      <c r="C21" s="14" t="s">
        <v>149</v>
      </c>
      <c r="D21" s="14" t="s">
        <v>2083</v>
      </c>
      <c r="E21" s="15">
        <v>113.04</v>
      </c>
    </row>
    <row r="22" spans="1:5" ht="15">
      <c r="A22" s="14"/>
      <c r="B22" s="15" t="s">
        <v>850</v>
      </c>
      <c r="C22" s="14" t="s">
        <v>152</v>
      </c>
      <c r="D22" s="14" t="s">
        <v>1684</v>
      </c>
      <c r="E22" s="15">
        <v>9015.5</v>
      </c>
    </row>
    <row r="23" spans="1:5" ht="15">
      <c r="A23" s="14"/>
      <c r="B23" s="15" t="s">
        <v>1970</v>
      </c>
      <c r="C23" s="14" t="s">
        <v>1941</v>
      </c>
      <c r="D23" s="14" t="s">
        <v>1971</v>
      </c>
      <c r="E23" s="15">
        <v>1816.96</v>
      </c>
    </row>
    <row r="24" spans="1:5" ht="15">
      <c r="A24" s="14"/>
      <c r="B24" s="15" t="s">
        <v>246</v>
      </c>
      <c r="C24" s="14" t="s">
        <v>1941</v>
      </c>
      <c r="D24" s="14" t="s">
        <v>249</v>
      </c>
      <c r="E24" s="15">
        <v>422.02</v>
      </c>
    </row>
    <row r="25" spans="1:5" ht="15">
      <c r="A25" s="14"/>
      <c r="B25" s="15" t="s">
        <v>994</v>
      </c>
      <c r="C25" s="14" t="s">
        <v>1942</v>
      </c>
      <c r="D25" s="14" t="s">
        <v>998</v>
      </c>
      <c r="E25" s="15">
        <v>28.33</v>
      </c>
    </row>
    <row r="26" spans="1:5" ht="15">
      <c r="A26" s="118" t="s">
        <v>192</v>
      </c>
      <c r="B26" s="119"/>
      <c r="C26" s="119"/>
      <c r="D26" s="120"/>
      <c r="E26" s="13">
        <f>SUM(E27:E34)</f>
        <v>5302.950000000001</v>
      </c>
    </row>
    <row r="27" spans="1:5" ht="15">
      <c r="A27" s="14"/>
      <c r="B27" s="15" t="s">
        <v>2459</v>
      </c>
      <c r="C27" s="14" t="s">
        <v>147</v>
      </c>
      <c r="D27" s="14" t="s">
        <v>1783</v>
      </c>
      <c r="E27" s="15">
        <v>554</v>
      </c>
    </row>
    <row r="28" spans="1:5" ht="15">
      <c r="A28" s="14"/>
      <c r="B28" s="15" t="s">
        <v>2589</v>
      </c>
      <c r="C28" s="14" t="s">
        <v>149</v>
      </c>
      <c r="D28" s="14" t="s">
        <v>2590</v>
      </c>
      <c r="E28" s="15">
        <v>1386.65</v>
      </c>
    </row>
    <row r="29" spans="1:5" ht="30">
      <c r="A29" s="14"/>
      <c r="B29" s="14" t="s">
        <v>2201</v>
      </c>
      <c r="C29" s="14" t="s">
        <v>1942</v>
      </c>
      <c r="D29" s="14" t="s">
        <v>1536</v>
      </c>
      <c r="E29" s="15">
        <v>726.72</v>
      </c>
    </row>
    <row r="30" spans="1:5" ht="30">
      <c r="A30" s="14"/>
      <c r="B30" s="18" t="s">
        <v>1282</v>
      </c>
      <c r="C30" s="14" t="s">
        <v>1942</v>
      </c>
      <c r="D30" s="14" t="s">
        <v>1536</v>
      </c>
      <c r="E30" s="18">
        <v>923.13</v>
      </c>
    </row>
    <row r="31" spans="1:5" ht="30">
      <c r="A31" s="14"/>
      <c r="B31" s="15" t="s">
        <v>1095</v>
      </c>
      <c r="C31" s="14" t="s">
        <v>150</v>
      </c>
      <c r="D31" s="14" t="s">
        <v>1536</v>
      </c>
      <c r="E31" s="15">
        <v>196.61</v>
      </c>
    </row>
    <row r="32" spans="1:5" ht="15">
      <c r="A32" s="14"/>
      <c r="B32" s="15" t="s">
        <v>272</v>
      </c>
      <c r="C32" s="14" t="s">
        <v>144</v>
      </c>
      <c r="D32" s="14" t="s">
        <v>2237</v>
      </c>
      <c r="E32" s="15">
        <v>127.5</v>
      </c>
    </row>
    <row r="33" spans="1:5" ht="15">
      <c r="A33" s="14"/>
      <c r="B33" s="15" t="s">
        <v>1779</v>
      </c>
      <c r="C33" s="14" t="s">
        <v>151</v>
      </c>
      <c r="D33" s="14" t="s">
        <v>1537</v>
      </c>
      <c r="E33" s="15">
        <v>283.04</v>
      </c>
    </row>
    <row r="34" spans="1:5" ht="30">
      <c r="A34" s="14"/>
      <c r="B34" s="15" t="s">
        <v>1096</v>
      </c>
      <c r="C34" s="14" t="s">
        <v>151</v>
      </c>
      <c r="D34" s="14" t="s">
        <v>1536</v>
      </c>
      <c r="E34" s="15">
        <v>1105.3</v>
      </c>
    </row>
    <row r="35" spans="1:5" ht="15">
      <c r="A35" s="118" t="s">
        <v>196</v>
      </c>
      <c r="B35" s="119"/>
      <c r="C35" s="119"/>
      <c r="D35" s="120"/>
      <c r="E35" s="13">
        <v>25084.8</v>
      </c>
    </row>
    <row r="36" spans="1:5" ht="15">
      <c r="A36" s="118" t="s">
        <v>199</v>
      </c>
      <c r="B36" s="119"/>
      <c r="C36" s="119"/>
      <c r="D36" s="120"/>
      <c r="E36" s="13">
        <f>SUM(E37:E48)</f>
        <v>62559.24</v>
      </c>
    </row>
    <row r="37" spans="1:5" ht="15">
      <c r="A37" s="14"/>
      <c r="B37" s="15">
        <v>1608</v>
      </c>
      <c r="C37" s="14" t="s">
        <v>146</v>
      </c>
      <c r="D37" s="14">
        <v>3.12</v>
      </c>
      <c r="E37" s="15">
        <f>B37*D37</f>
        <v>5016.96</v>
      </c>
    </row>
    <row r="38" spans="1:5" ht="15">
      <c r="A38" s="14"/>
      <c r="B38" s="15">
        <v>1608</v>
      </c>
      <c r="C38" s="14" t="s">
        <v>145</v>
      </c>
      <c r="D38" s="14">
        <v>3.106</v>
      </c>
      <c r="E38" s="15">
        <f>B38*D38</f>
        <v>4994.447999999999</v>
      </c>
    </row>
    <row r="39" spans="1:5" ht="15">
      <c r="A39" s="14"/>
      <c r="B39" s="15">
        <v>1608</v>
      </c>
      <c r="C39" s="14" t="s">
        <v>147</v>
      </c>
      <c r="D39" s="14">
        <v>3.324</v>
      </c>
      <c r="E39" s="15">
        <f>B39*D39</f>
        <v>5344.992</v>
      </c>
    </row>
    <row r="40" spans="1:5" ht="15">
      <c r="A40" s="14"/>
      <c r="B40" s="15">
        <v>1608</v>
      </c>
      <c r="C40" s="14" t="s">
        <v>148</v>
      </c>
      <c r="D40" s="14">
        <v>3.5</v>
      </c>
      <c r="E40" s="15">
        <f aca="true" t="shared" si="0" ref="E40:E45">B40*D40</f>
        <v>5628</v>
      </c>
    </row>
    <row r="41" spans="1:5" ht="15">
      <c r="A41" s="14"/>
      <c r="B41" s="15">
        <v>1608</v>
      </c>
      <c r="C41" s="14" t="s">
        <v>149</v>
      </c>
      <c r="D41" s="14">
        <v>3.159</v>
      </c>
      <c r="E41" s="15">
        <f t="shared" si="0"/>
        <v>5079.672</v>
      </c>
    </row>
    <row r="42" spans="1:5" ht="15">
      <c r="A42" s="14"/>
      <c r="B42" s="15">
        <v>1608</v>
      </c>
      <c r="C42" s="14" t="s">
        <v>152</v>
      </c>
      <c r="D42" s="14">
        <v>3.526</v>
      </c>
      <c r="E42" s="15">
        <f t="shared" si="0"/>
        <v>5669.808</v>
      </c>
    </row>
    <row r="43" spans="1:5" ht="15">
      <c r="A43" s="14"/>
      <c r="B43" s="15">
        <v>1608</v>
      </c>
      <c r="C43" s="14" t="s">
        <v>1940</v>
      </c>
      <c r="D43" s="14">
        <v>3</v>
      </c>
      <c r="E43" s="15">
        <f t="shared" si="0"/>
        <v>4824</v>
      </c>
    </row>
    <row r="44" spans="1:5" ht="15">
      <c r="A44" s="14"/>
      <c r="B44" s="15">
        <v>1608</v>
      </c>
      <c r="C44" s="14" t="s">
        <v>1941</v>
      </c>
      <c r="D44" s="14">
        <v>3.12</v>
      </c>
      <c r="E44" s="15">
        <f t="shared" si="0"/>
        <v>5016.96</v>
      </c>
    </row>
    <row r="45" spans="1:5" ht="15">
      <c r="A45" s="14"/>
      <c r="B45" s="15">
        <v>1608</v>
      </c>
      <c r="C45" s="14" t="s">
        <v>1942</v>
      </c>
      <c r="D45" s="14">
        <v>3.69</v>
      </c>
      <c r="E45" s="15">
        <f t="shared" si="0"/>
        <v>5933.5199999999995</v>
      </c>
    </row>
    <row r="46" spans="1:5" ht="15">
      <c r="A46" s="14"/>
      <c r="B46" s="15">
        <v>1608</v>
      </c>
      <c r="C46" s="14" t="s">
        <v>150</v>
      </c>
      <c r="D46" s="14">
        <v>3.12</v>
      </c>
      <c r="E46" s="15">
        <f>B46*D46</f>
        <v>5016.96</v>
      </c>
    </row>
    <row r="47" spans="1:5" ht="15">
      <c r="A47" s="14"/>
      <c r="B47" s="15">
        <v>1608</v>
      </c>
      <c r="C47" s="14" t="s">
        <v>144</v>
      </c>
      <c r="D47" s="14">
        <v>3.12</v>
      </c>
      <c r="E47" s="15">
        <f>B47*D47</f>
        <v>5016.96</v>
      </c>
    </row>
    <row r="48" spans="1:5" ht="15">
      <c r="A48" s="14"/>
      <c r="B48" s="15">
        <v>1608</v>
      </c>
      <c r="C48" s="14" t="s">
        <v>151</v>
      </c>
      <c r="D48" s="14">
        <v>3.12</v>
      </c>
      <c r="E48" s="15">
        <f>B48*D48</f>
        <v>5016.96</v>
      </c>
    </row>
    <row r="49" spans="1:5" ht="15">
      <c r="A49" s="118" t="s">
        <v>194</v>
      </c>
      <c r="B49" s="119"/>
      <c r="C49" s="119"/>
      <c r="D49" s="120"/>
      <c r="E49" s="13">
        <f>SUM(E50:E55)</f>
        <v>2960.9</v>
      </c>
    </row>
    <row r="50" spans="1:5" ht="15">
      <c r="A50" s="14"/>
      <c r="B50" s="15" t="s">
        <v>1777</v>
      </c>
      <c r="C50" s="14" t="s">
        <v>149</v>
      </c>
      <c r="D50" s="14" t="s">
        <v>1501</v>
      </c>
      <c r="E50" s="15">
        <v>133.75</v>
      </c>
    </row>
    <row r="51" spans="1:5" ht="15">
      <c r="A51" s="14"/>
      <c r="B51" s="15" t="s">
        <v>1777</v>
      </c>
      <c r="C51" s="14" t="s">
        <v>1940</v>
      </c>
      <c r="D51" s="14" t="s">
        <v>2556</v>
      </c>
      <c r="E51" s="15">
        <v>133.75</v>
      </c>
    </row>
    <row r="52" spans="1:5" ht="15">
      <c r="A52" s="14"/>
      <c r="B52" s="15" t="s">
        <v>1777</v>
      </c>
      <c r="C52" s="14" t="s">
        <v>1940</v>
      </c>
      <c r="D52" s="14" t="s">
        <v>2553</v>
      </c>
      <c r="E52" s="15">
        <f>113.17*2</f>
        <v>226.34</v>
      </c>
    </row>
    <row r="53" spans="1:5" ht="15">
      <c r="A53" s="14"/>
      <c r="B53" s="15" t="s">
        <v>1872</v>
      </c>
      <c r="C53" s="14" t="s">
        <v>1940</v>
      </c>
      <c r="D53" s="14" t="s">
        <v>1883</v>
      </c>
      <c r="E53" s="15">
        <v>670</v>
      </c>
    </row>
    <row r="54" spans="1:5" ht="15">
      <c r="A54" s="14"/>
      <c r="B54" s="15" t="s">
        <v>806</v>
      </c>
      <c r="C54" s="14" t="s">
        <v>150</v>
      </c>
      <c r="D54" s="14" t="s">
        <v>2238</v>
      </c>
      <c r="E54" s="15">
        <v>251.06</v>
      </c>
    </row>
    <row r="55" spans="1:5" ht="15">
      <c r="A55" s="14"/>
      <c r="B55" s="15" t="s">
        <v>1073</v>
      </c>
      <c r="C55" s="14" t="s">
        <v>150</v>
      </c>
      <c r="D55" s="14" t="s">
        <v>2239</v>
      </c>
      <c r="E55" s="15">
        <v>1546</v>
      </c>
    </row>
    <row r="56" spans="1:5" ht="15">
      <c r="A56" s="118" t="s">
        <v>200</v>
      </c>
      <c r="B56" s="119"/>
      <c r="C56" s="119"/>
      <c r="D56" s="120"/>
      <c r="E56" s="13">
        <f>SUM(E57:E60)</f>
        <v>7534.41</v>
      </c>
    </row>
    <row r="57" spans="1:5" ht="15">
      <c r="A57" s="14"/>
      <c r="B57" s="15"/>
      <c r="C57" s="14"/>
      <c r="D57" s="14" t="s">
        <v>1488</v>
      </c>
      <c r="E57" s="15">
        <v>1736.64</v>
      </c>
    </row>
    <row r="58" spans="1:5" ht="15">
      <c r="A58" s="14"/>
      <c r="B58" s="15" t="s">
        <v>1777</v>
      </c>
      <c r="C58" s="14" t="s">
        <v>147</v>
      </c>
      <c r="D58" s="14" t="s">
        <v>349</v>
      </c>
      <c r="E58" s="15">
        <v>133.75</v>
      </c>
    </row>
    <row r="59" spans="1:5" ht="15">
      <c r="A59" s="14"/>
      <c r="B59" s="15" t="s">
        <v>1777</v>
      </c>
      <c r="C59" s="14" t="s">
        <v>148</v>
      </c>
      <c r="D59" s="14" t="s">
        <v>1499</v>
      </c>
      <c r="E59" s="15">
        <f>1608*0.47</f>
        <v>755.76</v>
      </c>
    </row>
    <row r="60" spans="1:5" ht="15">
      <c r="A60" s="14"/>
      <c r="B60" s="15" t="s">
        <v>776</v>
      </c>
      <c r="C60" s="14" t="s">
        <v>149</v>
      </c>
      <c r="D60" s="14" t="s">
        <v>777</v>
      </c>
      <c r="E60" s="15">
        <v>4908.26</v>
      </c>
    </row>
    <row r="61" spans="1:5" ht="15">
      <c r="A61" s="116" t="s">
        <v>226</v>
      </c>
      <c r="B61" s="116"/>
      <c r="C61" s="116"/>
      <c r="D61" s="116"/>
      <c r="E61" s="18">
        <v>17752.32</v>
      </c>
    </row>
    <row r="62" spans="1:5" ht="15">
      <c r="A62" s="116" t="s">
        <v>217</v>
      </c>
      <c r="B62" s="116"/>
      <c r="C62" s="116"/>
      <c r="D62" s="116"/>
      <c r="E62" s="18">
        <v>22851.3</v>
      </c>
    </row>
    <row r="63" spans="1:5" ht="15">
      <c r="A63" s="116" t="s">
        <v>1292</v>
      </c>
      <c r="B63" s="116"/>
      <c r="C63" s="116"/>
      <c r="D63" s="116"/>
      <c r="E63" s="18">
        <v>35493.12</v>
      </c>
    </row>
    <row r="64" spans="1:5" ht="15">
      <c r="A64" s="117" t="s">
        <v>1293</v>
      </c>
      <c r="B64" s="117"/>
      <c r="C64" s="117"/>
      <c r="D64" s="117"/>
      <c r="E64" s="30">
        <f>SUM(E3+E8+E61+E62+E63)</f>
        <v>213774.65999999997</v>
      </c>
    </row>
    <row r="65" spans="1:5" ht="15">
      <c r="A65" s="113" t="s">
        <v>1294</v>
      </c>
      <c r="B65" s="113"/>
      <c r="C65" s="113"/>
      <c r="D65" s="113"/>
      <c r="E65" s="18">
        <v>299633.21</v>
      </c>
    </row>
    <row r="66" spans="1:5" ht="15">
      <c r="A66" s="113" t="s">
        <v>1295</v>
      </c>
      <c r="B66" s="113"/>
      <c r="C66" s="113"/>
      <c r="D66" s="113"/>
      <c r="E66" s="18">
        <v>44960.28</v>
      </c>
    </row>
    <row r="67" spans="1:5" ht="15">
      <c r="A67" s="113" t="s">
        <v>831</v>
      </c>
      <c r="B67" s="113"/>
      <c r="C67" s="113"/>
      <c r="D67" s="113"/>
      <c r="E67" s="18">
        <v>762386.58</v>
      </c>
    </row>
    <row r="68" spans="1:5" ht="15">
      <c r="A68" s="113" t="s">
        <v>832</v>
      </c>
      <c r="B68" s="113"/>
      <c r="C68" s="113"/>
      <c r="D68" s="113"/>
      <c r="E68" s="18">
        <v>576707.95</v>
      </c>
    </row>
    <row r="69" spans="1:5" ht="15">
      <c r="A69" s="113" t="s">
        <v>833</v>
      </c>
      <c r="B69" s="113"/>
      <c r="C69" s="113"/>
      <c r="D69" s="113"/>
      <c r="E69" s="18">
        <f>625225.22+9470</f>
        <v>634695.22</v>
      </c>
    </row>
    <row r="70" spans="1:5" ht="15">
      <c r="A70" s="113" t="s">
        <v>834</v>
      </c>
      <c r="B70" s="113"/>
      <c r="C70" s="113"/>
      <c r="D70" s="113"/>
      <c r="E70" s="18">
        <v>106579.72</v>
      </c>
    </row>
    <row r="71" spans="1:5" ht="15">
      <c r="A71" s="113" t="s">
        <v>835</v>
      </c>
      <c r="B71" s="113"/>
      <c r="C71" s="113"/>
      <c r="D71" s="113"/>
      <c r="E71" s="18">
        <v>81000.6</v>
      </c>
    </row>
    <row r="72" spans="1:5" ht="15">
      <c r="A72" s="113" t="s">
        <v>836</v>
      </c>
      <c r="B72" s="113"/>
      <c r="C72" s="113"/>
      <c r="D72" s="113"/>
      <c r="E72" s="18"/>
    </row>
    <row r="73" spans="1:5" ht="15">
      <c r="A73" s="113" t="s">
        <v>1238</v>
      </c>
      <c r="B73" s="113"/>
      <c r="C73" s="113"/>
      <c r="D73" s="113"/>
      <c r="E73" s="15">
        <f>SUM(E67-E69)</f>
        <v>127691.35999999999</v>
      </c>
    </row>
    <row r="74" spans="1:5" ht="15">
      <c r="A74" s="113" t="s">
        <v>1538</v>
      </c>
      <c r="B74" s="113"/>
      <c r="C74" s="113"/>
      <c r="D74" s="113"/>
      <c r="E74" s="15">
        <f>SUM(E70-E72)</f>
        <v>106579.72</v>
      </c>
    </row>
    <row r="75" spans="1:5" ht="15">
      <c r="A75" s="113" t="s">
        <v>2213</v>
      </c>
      <c r="B75" s="113"/>
      <c r="C75" s="113"/>
      <c r="D75" s="113"/>
      <c r="E75" s="15">
        <f>SUM(E68-E69)</f>
        <v>-57987.27000000002</v>
      </c>
    </row>
  </sheetData>
  <sheetProtection/>
  <mergeCells count="27">
    <mergeCell ref="A74:D74"/>
    <mergeCell ref="A35:D35"/>
    <mergeCell ref="A36:D36"/>
    <mergeCell ref="A75:D75"/>
    <mergeCell ref="A67:D67"/>
    <mergeCell ref="A68:D68"/>
    <mergeCell ref="A69:D69"/>
    <mergeCell ref="A70:D70"/>
    <mergeCell ref="A71:D71"/>
    <mergeCell ref="A72:D72"/>
    <mergeCell ref="A73:D73"/>
    <mergeCell ref="A64:D64"/>
    <mergeCell ref="A61:D61"/>
    <mergeCell ref="A62:D62"/>
    <mergeCell ref="A66:D66"/>
    <mergeCell ref="A65:D65"/>
    <mergeCell ref="A63:D63"/>
    <mergeCell ref="A49:D49"/>
    <mergeCell ref="A56:D56"/>
    <mergeCell ref="A1:E1"/>
    <mergeCell ref="B3:C3"/>
    <mergeCell ref="A4:D4"/>
    <mergeCell ref="B8:C8"/>
    <mergeCell ref="A20:D20"/>
    <mergeCell ref="A26:D26"/>
    <mergeCell ref="A9:D9"/>
    <mergeCell ref="A12:D1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4"/>
  <sheetViews>
    <sheetView zoomScalePageLayoutView="0" workbookViewId="0" topLeftCell="A59">
      <selection activeCell="E71" sqref="E71"/>
    </sheetView>
  </sheetViews>
  <sheetFormatPr defaultColWidth="13.375" defaultRowHeight="12.75"/>
  <cols>
    <col min="1" max="1" width="1.75390625" style="1" customWidth="1"/>
    <col min="2" max="2" width="11.25390625" style="1" customWidth="1"/>
    <col min="3" max="3" width="10.75390625" style="1" customWidth="1"/>
    <col min="4" max="4" width="69.75390625" style="1" customWidth="1"/>
    <col min="5" max="5" width="15.875" style="1" customWidth="1"/>
    <col min="6" max="6" width="14.625" style="1" customWidth="1"/>
    <col min="7" max="9" width="11.375" style="1" customWidth="1"/>
    <col min="10" max="99" width="12.375" style="1" customWidth="1"/>
    <col min="100" max="16384" width="13.375" style="1" customWidth="1"/>
  </cols>
  <sheetData>
    <row r="1" spans="1:5" ht="15.75">
      <c r="A1" s="121" t="s">
        <v>2084</v>
      </c>
      <c r="B1" s="121"/>
      <c r="C1" s="121"/>
      <c r="D1" s="121"/>
      <c r="E1" s="121"/>
    </row>
    <row r="2" spans="1:5" ht="45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41" t="s">
        <v>1943</v>
      </c>
      <c r="C3" s="141"/>
      <c r="D3" s="10"/>
      <c r="E3" s="16">
        <f>SUM(E4+E7)</f>
        <v>72974.20999999999</v>
      </c>
    </row>
    <row r="4" spans="1:5" ht="15">
      <c r="A4" s="118" t="s">
        <v>2085</v>
      </c>
      <c r="B4" s="119"/>
      <c r="C4" s="119"/>
      <c r="D4" s="120"/>
      <c r="E4" s="13">
        <f>SUM(E5:E6)</f>
        <v>56960.42999999999</v>
      </c>
    </row>
    <row r="5" spans="1:5" ht="15">
      <c r="A5" s="11"/>
      <c r="B5" s="14" t="s">
        <v>164</v>
      </c>
      <c r="C5" s="14" t="s">
        <v>145</v>
      </c>
      <c r="D5" s="14" t="s">
        <v>165</v>
      </c>
      <c r="E5" s="15">
        <v>50776.7</v>
      </c>
    </row>
    <row r="6" spans="1:5" ht="15">
      <c r="A6" s="11"/>
      <c r="B6" s="14" t="s">
        <v>168</v>
      </c>
      <c r="C6" s="14" t="s">
        <v>145</v>
      </c>
      <c r="D6" s="14" t="s">
        <v>170</v>
      </c>
      <c r="E6" s="15">
        <v>6183.73</v>
      </c>
    </row>
    <row r="7" spans="1:5" ht="15">
      <c r="A7" s="118" t="s">
        <v>1241</v>
      </c>
      <c r="B7" s="119"/>
      <c r="C7" s="119"/>
      <c r="D7" s="120"/>
      <c r="E7" s="13">
        <f>SUM(E8:E11)</f>
        <v>16013.78</v>
      </c>
    </row>
    <row r="8" spans="1:5" ht="30">
      <c r="A8" s="11"/>
      <c r="B8" s="17" t="s">
        <v>1617</v>
      </c>
      <c r="C8" s="14" t="s">
        <v>146</v>
      </c>
      <c r="D8" s="14" t="s">
        <v>1620</v>
      </c>
      <c r="E8" s="15">
        <v>5712.55</v>
      </c>
    </row>
    <row r="9" spans="1:5" ht="15">
      <c r="A9" s="11"/>
      <c r="B9" s="17" t="s">
        <v>130</v>
      </c>
      <c r="C9" s="14" t="s">
        <v>152</v>
      </c>
      <c r="D9" s="14" t="s">
        <v>1205</v>
      </c>
      <c r="E9" s="15">
        <v>3560</v>
      </c>
    </row>
    <row r="10" spans="1:5" ht="15">
      <c r="A10" s="11"/>
      <c r="B10" s="14" t="s">
        <v>123</v>
      </c>
      <c r="C10" s="14" t="s">
        <v>152</v>
      </c>
      <c r="D10" s="14" t="s">
        <v>125</v>
      </c>
      <c r="E10" s="15">
        <v>6320.7</v>
      </c>
    </row>
    <row r="11" spans="1:5" ht="15">
      <c r="A11" s="11"/>
      <c r="B11" s="14" t="s">
        <v>1777</v>
      </c>
      <c r="C11" s="14" t="s">
        <v>145</v>
      </c>
      <c r="D11" s="14" t="s">
        <v>1778</v>
      </c>
      <c r="E11" s="15">
        <v>420.53</v>
      </c>
    </row>
    <row r="12" spans="1:5" ht="15">
      <c r="A12" s="10"/>
      <c r="B12" s="141" t="s">
        <v>1978</v>
      </c>
      <c r="C12" s="141"/>
      <c r="D12" s="10"/>
      <c r="E12" s="16">
        <f>SUM(E13+E22+E25+E34+E35+E48+E55)</f>
        <v>126574.45</v>
      </c>
    </row>
    <row r="13" spans="1:5" ht="15">
      <c r="A13" s="118" t="s">
        <v>2086</v>
      </c>
      <c r="B13" s="119"/>
      <c r="C13" s="119"/>
      <c r="D13" s="120"/>
      <c r="E13" s="13">
        <f>SUM(E14:E21)</f>
        <v>22780.63</v>
      </c>
    </row>
    <row r="14" spans="1:5" ht="15">
      <c r="A14" s="14"/>
      <c r="B14" s="14" t="s">
        <v>416</v>
      </c>
      <c r="C14" s="14" t="s">
        <v>147</v>
      </c>
      <c r="D14" s="14" t="s">
        <v>2087</v>
      </c>
      <c r="E14" s="15">
        <v>5456</v>
      </c>
    </row>
    <row r="15" spans="1:5" ht="15">
      <c r="A15" s="14"/>
      <c r="B15" s="14" t="s">
        <v>231</v>
      </c>
      <c r="C15" s="14" t="s">
        <v>150</v>
      </c>
      <c r="D15" s="14" t="s">
        <v>2232</v>
      </c>
      <c r="E15" s="15">
        <v>3473.21</v>
      </c>
    </row>
    <row r="16" spans="1:5" ht="15">
      <c r="A16" s="14"/>
      <c r="B16" s="14" t="s">
        <v>1781</v>
      </c>
      <c r="C16" s="14" t="s">
        <v>145</v>
      </c>
      <c r="D16" s="14" t="s">
        <v>1780</v>
      </c>
      <c r="E16" s="15">
        <v>205.08</v>
      </c>
    </row>
    <row r="17" spans="1:5" ht="15">
      <c r="A17" s="14"/>
      <c r="B17" s="14" t="s">
        <v>1777</v>
      </c>
      <c r="C17" s="14" t="s">
        <v>152</v>
      </c>
      <c r="D17" s="14" t="s">
        <v>2531</v>
      </c>
      <c r="E17" s="15">
        <v>6422.8</v>
      </c>
    </row>
    <row r="18" spans="1:5" ht="15">
      <c r="A18" s="14"/>
      <c r="B18" s="14" t="s">
        <v>2164</v>
      </c>
      <c r="C18" s="14" t="s">
        <v>1941</v>
      </c>
      <c r="D18" s="14" t="s">
        <v>2178</v>
      </c>
      <c r="E18" s="15">
        <v>465.56</v>
      </c>
    </row>
    <row r="19" spans="1:5" ht="30">
      <c r="A19" s="14"/>
      <c r="B19" s="14" t="s">
        <v>77</v>
      </c>
      <c r="C19" s="14" t="s">
        <v>1941</v>
      </c>
      <c r="D19" s="14" t="s">
        <v>83</v>
      </c>
      <c r="E19" s="15">
        <v>4331.5</v>
      </c>
    </row>
    <row r="20" spans="1:5" ht="15">
      <c r="A20" s="14"/>
      <c r="B20" s="14" t="s">
        <v>2520</v>
      </c>
      <c r="C20" s="14" t="s">
        <v>150</v>
      </c>
      <c r="D20" s="14" t="s">
        <v>2233</v>
      </c>
      <c r="E20" s="15">
        <v>1103</v>
      </c>
    </row>
    <row r="21" spans="1:5" ht="15">
      <c r="A21" s="14"/>
      <c r="B21" s="14" t="s">
        <v>1004</v>
      </c>
      <c r="C21" s="14" t="s">
        <v>1942</v>
      </c>
      <c r="D21" s="14" t="s">
        <v>2545</v>
      </c>
      <c r="E21" s="15">
        <v>1323.48</v>
      </c>
    </row>
    <row r="22" spans="1:5" ht="15">
      <c r="A22" s="118" t="s">
        <v>1951</v>
      </c>
      <c r="B22" s="119"/>
      <c r="C22" s="119"/>
      <c r="D22" s="120"/>
      <c r="E22" s="13">
        <f>SUM(E23:E24)</f>
        <v>1961.95</v>
      </c>
    </row>
    <row r="23" spans="1:5" ht="15">
      <c r="A23" s="14"/>
      <c r="B23" s="14" t="s">
        <v>1970</v>
      </c>
      <c r="C23" s="14" t="s">
        <v>1941</v>
      </c>
      <c r="D23" s="14" t="s">
        <v>1971</v>
      </c>
      <c r="E23" s="15">
        <v>1816.95</v>
      </c>
    </row>
    <row r="24" spans="1:5" ht="15">
      <c r="A24" s="14"/>
      <c r="B24" s="14" t="s">
        <v>804</v>
      </c>
      <c r="C24" s="14" t="s">
        <v>151</v>
      </c>
      <c r="D24" s="14" t="s">
        <v>2234</v>
      </c>
      <c r="E24" s="15">
        <v>145</v>
      </c>
    </row>
    <row r="25" spans="1:5" ht="15">
      <c r="A25" s="118" t="s">
        <v>192</v>
      </c>
      <c r="B25" s="119"/>
      <c r="C25" s="119"/>
      <c r="D25" s="120"/>
      <c r="E25" s="13">
        <f>SUM(E26:E33)</f>
        <v>6897.71</v>
      </c>
    </row>
    <row r="26" spans="1:5" ht="15">
      <c r="A26" s="14"/>
      <c r="B26" s="14" t="s">
        <v>2459</v>
      </c>
      <c r="C26" s="14" t="s">
        <v>147</v>
      </c>
      <c r="D26" s="14" t="s">
        <v>1783</v>
      </c>
      <c r="E26" s="15">
        <v>454</v>
      </c>
    </row>
    <row r="27" spans="1:5" ht="15">
      <c r="A27" s="14"/>
      <c r="B27" s="14" t="s">
        <v>1777</v>
      </c>
      <c r="C27" s="14" t="s">
        <v>147</v>
      </c>
      <c r="D27" s="14" t="s">
        <v>1537</v>
      </c>
      <c r="E27" s="15">
        <v>82.58</v>
      </c>
    </row>
    <row r="28" spans="1:5" ht="15">
      <c r="A28" s="14"/>
      <c r="B28" s="14" t="s">
        <v>2299</v>
      </c>
      <c r="C28" s="14" t="s">
        <v>148</v>
      </c>
      <c r="D28" s="14" t="s">
        <v>2266</v>
      </c>
      <c r="E28" s="15">
        <v>3126.33</v>
      </c>
    </row>
    <row r="29" spans="1:5" ht="15">
      <c r="A29" s="14"/>
      <c r="B29" s="14" t="s">
        <v>2201</v>
      </c>
      <c r="C29" s="14" t="s">
        <v>1942</v>
      </c>
      <c r="D29" s="14" t="s">
        <v>1536</v>
      </c>
      <c r="E29" s="15">
        <v>726.72</v>
      </c>
    </row>
    <row r="30" spans="1:5" ht="15">
      <c r="A30" s="14"/>
      <c r="B30" s="18" t="s">
        <v>1282</v>
      </c>
      <c r="C30" s="14" t="s">
        <v>1942</v>
      </c>
      <c r="D30" s="14" t="s">
        <v>1536</v>
      </c>
      <c r="E30" s="18">
        <v>923.13</v>
      </c>
    </row>
    <row r="31" spans="1:5" ht="15">
      <c r="A31" s="14"/>
      <c r="B31" s="14" t="s">
        <v>1095</v>
      </c>
      <c r="C31" s="14" t="s">
        <v>150</v>
      </c>
      <c r="D31" s="14" t="s">
        <v>1536</v>
      </c>
      <c r="E31" s="15">
        <v>196.61</v>
      </c>
    </row>
    <row r="32" spans="1:5" ht="15">
      <c r="A32" s="14"/>
      <c r="B32" s="14" t="s">
        <v>1779</v>
      </c>
      <c r="C32" s="14" t="s">
        <v>151</v>
      </c>
      <c r="D32" s="14" t="s">
        <v>1237</v>
      </c>
      <c r="E32" s="15">
        <v>283.04</v>
      </c>
    </row>
    <row r="33" spans="1:5" ht="15">
      <c r="A33" s="14"/>
      <c r="B33" s="14" t="s">
        <v>1096</v>
      </c>
      <c r="C33" s="14" t="s">
        <v>151</v>
      </c>
      <c r="D33" s="14" t="s">
        <v>1536</v>
      </c>
      <c r="E33" s="15">
        <v>1105.3</v>
      </c>
    </row>
    <row r="34" spans="1:5" ht="15">
      <c r="A34" s="118" t="s">
        <v>196</v>
      </c>
      <c r="B34" s="119"/>
      <c r="C34" s="119"/>
      <c r="D34" s="120"/>
      <c r="E34" s="13">
        <v>25072.32</v>
      </c>
    </row>
    <row r="35" spans="1:5" ht="15">
      <c r="A35" s="118" t="s">
        <v>199</v>
      </c>
      <c r="B35" s="119"/>
      <c r="C35" s="119"/>
      <c r="D35" s="120"/>
      <c r="E35" s="13">
        <f>SUM(E36:E47)</f>
        <v>62528.116</v>
      </c>
    </row>
    <row r="36" spans="1:5" ht="15">
      <c r="A36" s="14"/>
      <c r="B36" s="14">
        <v>1607.2</v>
      </c>
      <c r="C36" s="14" t="s">
        <v>146</v>
      </c>
      <c r="D36" s="14">
        <v>3.12</v>
      </c>
      <c r="E36" s="15">
        <f>B36*D36</f>
        <v>5014.464</v>
      </c>
    </row>
    <row r="37" spans="1:5" ht="15">
      <c r="A37" s="14"/>
      <c r="B37" s="14">
        <v>1607.2</v>
      </c>
      <c r="C37" s="14" t="s">
        <v>145</v>
      </c>
      <c r="D37" s="14">
        <v>3.106</v>
      </c>
      <c r="E37" s="15">
        <f>B37*D37</f>
        <v>4991.9632</v>
      </c>
    </row>
    <row r="38" spans="1:5" ht="15">
      <c r="A38" s="14"/>
      <c r="B38" s="14">
        <v>1607.2</v>
      </c>
      <c r="C38" s="14" t="s">
        <v>147</v>
      </c>
      <c r="D38" s="14">
        <v>3.324</v>
      </c>
      <c r="E38" s="15">
        <f>B38*D38</f>
        <v>5342.3328</v>
      </c>
    </row>
    <row r="39" spans="1:5" ht="15">
      <c r="A39" s="14"/>
      <c r="B39" s="14">
        <v>1607.2</v>
      </c>
      <c r="C39" s="14" t="s">
        <v>148</v>
      </c>
      <c r="D39" s="14">
        <v>3.5</v>
      </c>
      <c r="E39" s="15">
        <f aca="true" t="shared" si="0" ref="E39:E47">B39*D39</f>
        <v>5625.2</v>
      </c>
    </row>
    <row r="40" spans="1:5" ht="15">
      <c r="A40" s="14"/>
      <c r="B40" s="14">
        <v>1607.2</v>
      </c>
      <c r="C40" s="14" t="s">
        <v>149</v>
      </c>
      <c r="D40" s="14">
        <v>3.159</v>
      </c>
      <c r="E40" s="15">
        <f t="shared" si="0"/>
        <v>5077.1448</v>
      </c>
    </row>
    <row r="41" spans="1:5" ht="15">
      <c r="A41" s="14"/>
      <c r="B41" s="14">
        <v>1607.2</v>
      </c>
      <c r="C41" s="14" t="s">
        <v>152</v>
      </c>
      <c r="D41" s="14">
        <v>3.526</v>
      </c>
      <c r="E41" s="15">
        <f t="shared" si="0"/>
        <v>5666.9872</v>
      </c>
    </row>
    <row r="42" spans="1:5" ht="15">
      <c r="A42" s="14"/>
      <c r="B42" s="14">
        <v>1607.2</v>
      </c>
      <c r="C42" s="14" t="s">
        <v>1940</v>
      </c>
      <c r="D42" s="14">
        <v>3</v>
      </c>
      <c r="E42" s="15">
        <f t="shared" si="0"/>
        <v>4821.6</v>
      </c>
    </row>
    <row r="43" spans="1:5" ht="15">
      <c r="A43" s="14"/>
      <c r="B43" s="14">
        <v>1607.2</v>
      </c>
      <c r="C43" s="14" t="s">
        <v>1941</v>
      </c>
      <c r="D43" s="14">
        <v>3.12</v>
      </c>
      <c r="E43" s="15">
        <f t="shared" si="0"/>
        <v>5014.464</v>
      </c>
    </row>
    <row r="44" spans="1:5" ht="15">
      <c r="A44" s="14"/>
      <c r="B44" s="14">
        <v>1607.2</v>
      </c>
      <c r="C44" s="14" t="s">
        <v>1942</v>
      </c>
      <c r="D44" s="14">
        <v>3.69</v>
      </c>
      <c r="E44" s="15">
        <f t="shared" si="0"/>
        <v>5930.568</v>
      </c>
    </row>
    <row r="45" spans="1:5" ht="15">
      <c r="A45" s="14"/>
      <c r="B45" s="14">
        <v>1607.2</v>
      </c>
      <c r="C45" s="14" t="s">
        <v>150</v>
      </c>
      <c r="D45" s="14">
        <v>3.12</v>
      </c>
      <c r="E45" s="15">
        <f t="shared" si="0"/>
        <v>5014.464</v>
      </c>
    </row>
    <row r="46" spans="1:5" ht="15">
      <c r="A46" s="14"/>
      <c r="B46" s="14">
        <v>1607.2</v>
      </c>
      <c r="C46" s="14" t="s">
        <v>144</v>
      </c>
      <c r="D46" s="14">
        <v>3.12</v>
      </c>
      <c r="E46" s="15">
        <f t="shared" si="0"/>
        <v>5014.464</v>
      </c>
    </row>
    <row r="47" spans="1:5" ht="15">
      <c r="A47" s="14"/>
      <c r="B47" s="14">
        <v>1607.2</v>
      </c>
      <c r="C47" s="14" t="s">
        <v>151</v>
      </c>
      <c r="D47" s="14">
        <v>3.12</v>
      </c>
      <c r="E47" s="15">
        <f t="shared" si="0"/>
        <v>5014.464</v>
      </c>
    </row>
    <row r="48" spans="1:5" ht="15">
      <c r="A48" s="118" t="s">
        <v>194</v>
      </c>
      <c r="B48" s="119"/>
      <c r="C48" s="119"/>
      <c r="D48" s="120"/>
      <c r="E48" s="13">
        <f>SUM(E49:E54)</f>
        <v>3047.67</v>
      </c>
    </row>
    <row r="49" spans="1:5" ht="15">
      <c r="A49" s="14"/>
      <c r="B49" s="14" t="s">
        <v>1384</v>
      </c>
      <c r="C49" s="14" t="s">
        <v>145</v>
      </c>
      <c r="D49" s="14" t="s">
        <v>1407</v>
      </c>
      <c r="E49" s="15">
        <v>360.66</v>
      </c>
    </row>
    <row r="50" spans="1:5" ht="15">
      <c r="A50" s="14"/>
      <c r="B50" s="14" t="s">
        <v>1409</v>
      </c>
      <c r="C50" s="14" t="s">
        <v>145</v>
      </c>
      <c r="D50" s="14" t="s">
        <v>1414</v>
      </c>
      <c r="E50" s="15">
        <v>143.85</v>
      </c>
    </row>
    <row r="51" spans="1:5" ht="15">
      <c r="A51" s="14"/>
      <c r="B51" s="14" t="s">
        <v>1777</v>
      </c>
      <c r="C51" s="14" t="s">
        <v>1940</v>
      </c>
      <c r="D51" s="14" t="s">
        <v>2554</v>
      </c>
      <c r="E51" s="15">
        <v>113.17</v>
      </c>
    </row>
    <row r="52" spans="1:5" ht="15">
      <c r="A52" s="14"/>
      <c r="B52" s="14" t="s">
        <v>1872</v>
      </c>
      <c r="C52" s="14" t="s">
        <v>1940</v>
      </c>
      <c r="D52" s="14" t="s">
        <v>1875</v>
      </c>
      <c r="E52" s="15">
        <v>1090.74</v>
      </c>
    </row>
    <row r="53" spans="1:5" ht="15">
      <c r="A53" s="14"/>
      <c r="B53" s="14" t="s">
        <v>2632</v>
      </c>
      <c r="C53" s="14" t="s">
        <v>1942</v>
      </c>
      <c r="D53" s="14" t="s">
        <v>2636</v>
      </c>
      <c r="E53" s="15">
        <v>812.25</v>
      </c>
    </row>
    <row r="54" spans="1:5" ht="15">
      <c r="A54" s="14"/>
      <c r="B54" s="14" t="s">
        <v>1075</v>
      </c>
      <c r="C54" s="14" t="s">
        <v>144</v>
      </c>
      <c r="D54" s="14" t="s">
        <v>2235</v>
      </c>
      <c r="E54" s="15">
        <v>527</v>
      </c>
    </row>
    <row r="55" spans="1:5" ht="15">
      <c r="A55" s="118" t="s">
        <v>200</v>
      </c>
      <c r="B55" s="119"/>
      <c r="C55" s="119"/>
      <c r="D55" s="120"/>
      <c r="E55" s="13">
        <f>SUM(E56:E59)</f>
        <v>4286.054</v>
      </c>
    </row>
    <row r="56" spans="1:5" ht="15">
      <c r="A56" s="14"/>
      <c r="B56" s="14"/>
      <c r="C56" s="14"/>
      <c r="D56" s="14" t="s">
        <v>1488</v>
      </c>
      <c r="E56" s="15">
        <v>1735.8</v>
      </c>
    </row>
    <row r="57" spans="1:5" ht="15">
      <c r="A57" s="14"/>
      <c r="B57" s="14" t="s">
        <v>1777</v>
      </c>
      <c r="C57" s="14" t="s">
        <v>147</v>
      </c>
      <c r="D57" s="14" t="s">
        <v>349</v>
      </c>
      <c r="E57" s="15">
        <v>133.75</v>
      </c>
    </row>
    <row r="58" spans="1:5" ht="15">
      <c r="A58" s="14"/>
      <c r="B58" s="14" t="s">
        <v>1777</v>
      </c>
      <c r="C58" s="14" t="s">
        <v>148</v>
      </c>
      <c r="D58" s="14" t="s">
        <v>1499</v>
      </c>
      <c r="E58" s="15">
        <f>1607.2*0.47</f>
        <v>755.384</v>
      </c>
    </row>
    <row r="59" spans="1:5" ht="15">
      <c r="A59" s="14"/>
      <c r="B59" s="14" t="s">
        <v>1598</v>
      </c>
      <c r="C59" s="14" t="s">
        <v>1942</v>
      </c>
      <c r="D59" s="14" t="s">
        <v>1600</v>
      </c>
      <c r="E59" s="15">
        <v>1661.12</v>
      </c>
    </row>
    <row r="60" spans="1:5" ht="15">
      <c r="A60" s="116" t="s">
        <v>226</v>
      </c>
      <c r="B60" s="116"/>
      <c r="C60" s="116"/>
      <c r="D60" s="116"/>
      <c r="E60" s="18">
        <v>17743.49</v>
      </c>
    </row>
    <row r="61" spans="1:5" ht="15">
      <c r="A61" s="116" t="s">
        <v>217</v>
      </c>
      <c r="B61" s="116"/>
      <c r="C61" s="116"/>
      <c r="D61" s="116"/>
      <c r="E61" s="18">
        <v>22985.07</v>
      </c>
    </row>
    <row r="62" spans="1:5" ht="15">
      <c r="A62" s="116" t="s">
        <v>1292</v>
      </c>
      <c r="B62" s="116"/>
      <c r="C62" s="116"/>
      <c r="D62" s="116"/>
      <c r="E62" s="18">
        <v>35531.75</v>
      </c>
    </row>
    <row r="63" spans="1:5" ht="15">
      <c r="A63" s="117" t="s">
        <v>1293</v>
      </c>
      <c r="B63" s="117"/>
      <c r="C63" s="117"/>
      <c r="D63" s="117"/>
      <c r="E63" s="30">
        <f>SUM(E3+E12+E60+E61+E62)</f>
        <v>275808.97</v>
      </c>
    </row>
    <row r="64" spans="1:5" ht="15">
      <c r="A64" s="113" t="s">
        <v>1294</v>
      </c>
      <c r="B64" s="113"/>
      <c r="C64" s="113"/>
      <c r="D64" s="113"/>
      <c r="E64" s="18">
        <v>300030.98</v>
      </c>
    </row>
    <row r="65" spans="1:5" ht="15">
      <c r="A65" s="113" t="s">
        <v>1295</v>
      </c>
      <c r="B65" s="113"/>
      <c r="C65" s="113"/>
      <c r="D65" s="113"/>
      <c r="E65" s="18">
        <v>44937.48</v>
      </c>
    </row>
    <row r="66" spans="1:5" ht="15">
      <c r="A66" s="113" t="s">
        <v>831</v>
      </c>
      <c r="B66" s="113"/>
      <c r="C66" s="113"/>
      <c r="D66" s="113"/>
      <c r="E66" s="18">
        <v>774353.82</v>
      </c>
    </row>
    <row r="67" spans="1:5" ht="15">
      <c r="A67" s="113" t="s">
        <v>832</v>
      </c>
      <c r="B67" s="113"/>
      <c r="C67" s="113"/>
      <c r="D67" s="113"/>
      <c r="E67" s="18">
        <v>473927.15</v>
      </c>
    </row>
    <row r="68" spans="1:5" ht="15">
      <c r="A68" s="113" t="s">
        <v>833</v>
      </c>
      <c r="B68" s="113"/>
      <c r="C68" s="113"/>
      <c r="D68" s="113"/>
      <c r="E68" s="18">
        <v>729882.44</v>
      </c>
    </row>
    <row r="69" spans="1:5" ht="15">
      <c r="A69" s="113" t="s">
        <v>834</v>
      </c>
      <c r="B69" s="113"/>
      <c r="C69" s="113"/>
      <c r="D69" s="113"/>
      <c r="E69" s="18">
        <v>106843.59</v>
      </c>
    </row>
    <row r="70" spans="1:5" ht="15">
      <c r="A70" s="113" t="s">
        <v>835</v>
      </c>
      <c r="B70" s="113"/>
      <c r="C70" s="113"/>
      <c r="D70" s="113"/>
      <c r="E70" s="18">
        <v>97227.67</v>
      </c>
    </row>
    <row r="71" spans="1:5" ht="15">
      <c r="A71" s="113" t="s">
        <v>836</v>
      </c>
      <c r="B71" s="113"/>
      <c r="C71" s="113"/>
      <c r="D71" s="113"/>
      <c r="E71" s="18">
        <v>0</v>
      </c>
    </row>
    <row r="72" spans="1:5" ht="15">
      <c r="A72" s="113" t="s">
        <v>1238</v>
      </c>
      <c r="B72" s="113"/>
      <c r="C72" s="113"/>
      <c r="D72" s="113"/>
      <c r="E72" s="15">
        <f>SUM(E66-E68)</f>
        <v>44471.380000000005</v>
      </c>
    </row>
    <row r="73" spans="1:5" ht="15">
      <c r="A73" s="113" t="s">
        <v>1538</v>
      </c>
      <c r="B73" s="113"/>
      <c r="C73" s="113"/>
      <c r="D73" s="113"/>
      <c r="E73" s="15">
        <f>SUM(E69-E71)</f>
        <v>106843.59</v>
      </c>
    </row>
    <row r="74" spans="1:5" ht="15">
      <c r="A74" s="113" t="s">
        <v>2213</v>
      </c>
      <c r="B74" s="113"/>
      <c r="C74" s="113"/>
      <c r="D74" s="113"/>
      <c r="E74" s="15">
        <f>SUM(E67-E68)</f>
        <v>-255955.28999999992</v>
      </c>
    </row>
  </sheetData>
  <sheetProtection/>
  <mergeCells count="27">
    <mergeCell ref="A73:D73"/>
    <mergeCell ref="A34:D34"/>
    <mergeCell ref="A35:D35"/>
    <mergeCell ref="A74:D74"/>
    <mergeCell ref="A66:D66"/>
    <mergeCell ref="A67:D67"/>
    <mergeCell ref="A68:D68"/>
    <mergeCell ref="A69:D69"/>
    <mergeCell ref="A70:D70"/>
    <mergeCell ref="A71:D71"/>
    <mergeCell ref="A72:D72"/>
    <mergeCell ref="A63:D63"/>
    <mergeCell ref="A60:D60"/>
    <mergeCell ref="A61:D61"/>
    <mergeCell ref="A65:D65"/>
    <mergeCell ref="A64:D64"/>
    <mergeCell ref="A62:D62"/>
    <mergeCell ref="A48:D48"/>
    <mergeCell ref="A55:D55"/>
    <mergeCell ref="A1:E1"/>
    <mergeCell ref="B3:C3"/>
    <mergeCell ref="A4:D4"/>
    <mergeCell ref="A7:D7"/>
    <mergeCell ref="A22:D22"/>
    <mergeCell ref="A25:D25"/>
    <mergeCell ref="B12:C12"/>
    <mergeCell ref="A13:D1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9"/>
  <sheetViews>
    <sheetView zoomScalePageLayoutView="0" workbookViewId="0" topLeftCell="A55">
      <selection activeCell="A1" sqref="A1:E16384"/>
    </sheetView>
  </sheetViews>
  <sheetFormatPr defaultColWidth="13.375" defaultRowHeight="12.75"/>
  <cols>
    <col min="1" max="1" width="2.875" style="1" customWidth="1"/>
    <col min="2" max="2" width="10.625" style="1" customWidth="1"/>
    <col min="3" max="3" width="10.75390625" style="1" customWidth="1"/>
    <col min="4" max="4" width="65.375" style="1" customWidth="1"/>
    <col min="5" max="5" width="12.625" style="1" customWidth="1"/>
    <col min="6" max="6" width="14.625" style="1" customWidth="1"/>
    <col min="7" max="9" width="11.375" style="1" customWidth="1"/>
    <col min="10" max="99" width="12.375" style="1" customWidth="1"/>
    <col min="100" max="16384" width="13.375" style="1" customWidth="1"/>
  </cols>
  <sheetData>
    <row r="1" spans="1:5" ht="15.75">
      <c r="A1" s="121" t="s">
        <v>2088</v>
      </c>
      <c r="B1" s="121"/>
      <c r="C1" s="121"/>
      <c r="D1" s="121"/>
      <c r="E1" s="121"/>
    </row>
    <row r="2" spans="1:5" ht="45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41" t="s">
        <v>1943</v>
      </c>
      <c r="C3" s="141"/>
      <c r="D3" s="10"/>
      <c r="E3" s="16">
        <f>SUM(E4+E6)</f>
        <v>80917.08</v>
      </c>
    </row>
    <row r="4" spans="1:5" ht="15">
      <c r="A4" s="122" t="s">
        <v>1948</v>
      </c>
      <c r="B4" s="122"/>
      <c r="C4" s="122"/>
      <c r="D4" s="122"/>
      <c r="E4" s="13">
        <f>SUM(E5)</f>
        <v>9481</v>
      </c>
    </row>
    <row r="5" spans="1:5" ht="15">
      <c r="A5" s="11"/>
      <c r="B5" s="48">
        <v>40539</v>
      </c>
      <c r="C5" s="14" t="s">
        <v>1942</v>
      </c>
      <c r="D5" s="14" t="s">
        <v>2131</v>
      </c>
      <c r="E5" s="15">
        <v>9481</v>
      </c>
    </row>
    <row r="6" spans="1:5" ht="15">
      <c r="A6" s="118" t="s">
        <v>2089</v>
      </c>
      <c r="B6" s="119"/>
      <c r="C6" s="119"/>
      <c r="D6" s="120"/>
      <c r="E6" s="13">
        <f>SUM(E7:E8)</f>
        <v>71436.08</v>
      </c>
    </row>
    <row r="7" spans="1:5" ht="15">
      <c r="A7" s="11"/>
      <c r="B7" s="14" t="s">
        <v>2004</v>
      </c>
      <c r="C7" s="14" t="s">
        <v>144</v>
      </c>
      <c r="D7" s="14" t="s">
        <v>2090</v>
      </c>
      <c r="E7" s="15">
        <v>7089.08</v>
      </c>
    </row>
    <row r="8" spans="1:5" ht="15">
      <c r="A8" s="11"/>
      <c r="B8" s="14"/>
      <c r="C8" s="14" t="s">
        <v>144</v>
      </c>
      <c r="D8" s="14" t="s">
        <v>2010</v>
      </c>
      <c r="E8" s="15">
        <v>64347</v>
      </c>
    </row>
    <row r="9" spans="1:5" ht="15">
      <c r="A9" s="10"/>
      <c r="B9" s="141" t="s">
        <v>1978</v>
      </c>
      <c r="C9" s="141"/>
      <c r="D9" s="10"/>
      <c r="E9" s="16">
        <f>SUM(E10+E29+E35+E44+E45+E61+E65+E66+E67)</f>
        <v>260763.20630000002</v>
      </c>
    </row>
    <row r="10" spans="1:5" ht="15">
      <c r="A10" s="118" t="s">
        <v>1235</v>
      </c>
      <c r="B10" s="119"/>
      <c r="C10" s="119"/>
      <c r="D10" s="120"/>
      <c r="E10" s="13">
        <f>SUM(E11:E13)</f>
        <v>770.65</v>
      </c>
    </row>
    <row r="11" spans="1:5" ht="15">
      <c r="A11" s="14"/>
      <c r="B11" s="14" t="s">
        <v>2465</v>
      </c>
      <c r="C11" s="14" t="s">
        <v>147</v>
      </c>
      <c r="D11" s="14" t="s">
        <v>2466</v>
      </c>
      <c r="E11" s="15">
        <v>259.77</v>
      </c>
    </row>
    <row r="12" spans="1:5" ht="15">
      <c r="A12" s="14"/>
      <c r="B12" s="14" t="s">
        <v>1434</v>
      </c>
      <c r="C12" s="14" t="s">
        <v>145</v>
      </c>
      <c r="D12" s="14" t="s">
        <v>1440</v>
      </c>
      <c r="E12" s="15">
        <v>166.1</v>
      </c>
    </row>
    <row r="13" spans="1:5" ht="15">
      <c r="A13" s="14"/>
      <c r="B13" s="14" t="s">
        <v>1779</v>
      </c>
      <c r="C13" s="14" t="s">
        <v>150</v>
      </c>
      <c r="D13" s="14" t="s">
        <v>2011</v>
      </c>
      <c r="E13" s="15">
        <v>344.78</v>
      </c>
    </row>
    <row r="14" spans="1:5" ht="15">
      <c r="A14" s="118" t="s">
        <v>2081</v>
      </c>
      <c r="B14" s="119"/>
      <c r="C14" s="119"/>
      <c r="D14" s="120"/>
      <c r="E14" s="13">
        <f>SUM(E15:E27)</f>
        <v>39648.40000000001</v>
      </c>
    </row>
    <row r="15" spans="1:5" ht="15">
      <c r="A15" s="14"/>
      <c r="B15" s="14" t="s">
        <v>1779</v>
      </c>
      <c r="C15" s="14" t="s">
        <v>145</v>
      </c>
      <c r="D15" s="14" t="s">
        <v>1780</v>
      </c>
      <c r="E15" s="15">
        <v>205.08</v>
      </c>
    </row>
    <row r="16" spans="1:5" ht="15">
      <c r="A16" s="14"/>
      <c r="B16" s="14" t="s">
        <v>2305</v>
      </c>
      <c r="C16" s="14" t="s">
        <v>148</v>
      </c>
      <c r="D16" s="14" t="s">
        <v>2306</v>
      </c>
      <c r="E16" s="15">
        <v>27549.91</v>
      </c>
    </row>
    <row r="17" spans="1:5" ht="15">
      <c r="A17" s="14"/>
      <c r="B17" s="14" t="s">
        <v>8</v>
      </c>
      <c r="C17" s="14" t="s">
        <v>1940</v>
      </c>
      <c r="D17" s="14" t="s">
        <v>9</v>
      </c>
      <c r="E17" s="15">
        <v>2172.22</v>
      </c>
    </row>
    <row r="18" spans="1:5" ht="15">
      <c r="A18" s="14"/>
      <c r="B18" s="14" t="s">
        <v>1777</v>
      </c>
      <c r="C18" s="14" t="s">
        <v>1940</v>
      </c>
      <c r="D18" s="14" t="s">
        <v>825</v>
      </c>
      <c r="E18" s="15">
        <v>2361.16</v>
      </c>
    </row>
    <row r="19" spans="1:5" ht="15">
      <c r="A19" s="14"/>
      <c r="B19" s="14" t="s">
        <v>1777</v>
      </c>
      <c r="C19" s="14" t="s">
        <v>1941</v>
      </c>
      <c r="D19" s="14" t="s">
        <v>1132</v>
      </c>
      <c r="E19" s="15">
        <v>335.93</v>
      </c>
    </row>
    <row r="20" spans="1:5" ht="45">
      <c r="A20" s="14"/>
      <c r="B20" s="14" t="s">
        <v>1020</v>
      </c>
      <c r="C20" s="14" t="s">
        <v>1942</v>
      </c>
      <c r="D20" s="14" t="s">
        <v>1021</v>
      </c>
      <c r="E20" s="15">
        <v>5283</v>
      </c>
    </row>
    <row r="21" spans="1:5" ht="15">
      <c r="A21" s="14"/>
      <c r="B21" s="14" t="s">
        <v>1283</v>
      </c>
      <c r="C21" s="14" t="s">
        <v>1942</v>
      </c>
      <c r="D21" s="14" t="s">
        <v>1284</v>
      </c>
      <c r="E21" s="15">
        <v>63.04</v>
      </c>
    </row>
    <row r="22" spans="1:5" ht="15">
      <c r="A22" s="14"/>
      <c r="B22" s="14" t="s">
        <v>1777</v>
      </c>
      <c r="C22" s="14" t="s">
        <v>1942</v>
      </c>
      <c r="D22" s="14" t="s">
        <v>1132</v>
      </c>
      <c r="E22" s="15">
        <v>559.96</v>
      </c>
    </row>
    <row r="23" spans="1:5" ht="15">
      <c r="A23" s="14"/>
      <c r="B23" s="14" t="s">
        <v>240</v>
      </c>
      <c r="C23" s="14" t="s">
        <v>150</v>
      </c>
      <c r="D23" s="14" t="s">
        <v>2125</v>
      </c>
      <c r="E23" s="15">
        <v>786</v>
      </c>
    </row>
    <row r="24" spans="1:5" ht="15">
      <c r="A24" s="14"/>
      <c r="B24" s="14" t="s">
        <v>2520</v>
      </c>
      <c r="C24" s="14" t="s">
        <v>150</v>
      </c>
      <c r="D24" s="14" t="s">
        <v>2126</v>
      </c>
      <c r="E24" s="15">
        <v>81</v>
      </c>
    </row>
    <row r="25" spans="1:5" ht="15">
      <c r="A25" s="14"/>
      <c r="B25" s="14" t="s">
        <v>956</v>
      </c>
      <c r="C25" s="14" t="s">
        <v>150</v>
      </c>
      <c r="D25" s="14" t="s">
        <v>2049</v>
      </c>
      <c r="E25" s="15">
        <v>39.66</v>
      </c>
    </row>
    <row r="26" spans="1:5" ht="15">
      <c r="A26" s="14"/>
      <c r="B26" s="14" t="s">
        <v>1779</v>
      </c>
      <c r="C26" s="14" t="s">
        <v>150</v>
      </c>
      <c r="D26" s="14" t="s">
        <v>313</v>
      </c>
      <c r="E26" s="15">
        <v>54.44</v>
      </c>
    </row>
    <row r="27" spans="1:5" ht="15">
      <c r="A27" s="14"/>
      <c r="B27" s="14" t="s">
        <v>1391</v>
      </c>
      <c r="C27" s="14" t="s">
        <v>144</v>
      </c>
      <c r="D27" s="14" t="s">
        <v>2127</v>
      </c>
      <c r="E27" s="15">
        <v>157</v>
      </c>
    </row>
    <row r="28" spans="1:5" ht="15">
      <c r="A28" s="14"/>
      <c r="B28" s="14" t="s">
        <v>2654</v>
      </c>
      <c r="C28" s="14" t="s">
        <v>1940</v>
      </c>
      <c r="D28" s="14" t="s">
        <v>1256</v>
      </c>
      <c r="E28" s="15">
        <v>2489.79</v>
      </c>
    </row>
    <row r="29" spans="1:5" ht="15">
      <c r="A29" s="118" t="s">
        <v>1951</v>
      </c>
      <c r="B29" s="119"/>
      <c r="C29" s="119"/>
      <c r="D29" s="120"/>
      <c r="E29" s="13">
        <f>SUM(E30:E34)</f>
        <v>9936.890000000001</v>
      </c>
    </row>
    <row r="30" spans="1:5" ht="15">
      <c r="A30" s="14"/>
      <c r="B30" s="14" t="s">
        <v>2303</v>
      </c>
      <c r="C30" s="14" t="s">
        <v>148</v>
      </c>
      <c r="D30" s="14" t="s">
        <v>1807</v>
      </c>
      <c r="E30" s="15">
        <v>9084.35</v>
      </c>
    </row>
    <row r="31" spans="1:5" ht="15">
      <c r="A31" s="14"/>
      <c r="B31" s="14" t="s">
        <v>988</v>
      </c>
      <c r="C31" s="14" t="s">
        <v>1942</v>
      </c>
      <c r="D31" s="14" t="s">
        <v>993</v>
      </c>
      <c r="E31" s="15">
        <v>712</v>
      </c>
    </row>
    <row r="32" spans="1:5" ht="15">
      <c r="A32" s="14"/>
      <c r="B32" s="14" t="s">
        <v>1260</v>
      </c>
      <c r="C32" s="14" t="s">
        <v>1942</v>
      </c>
      <c r="D32" s="14" t="s">
        <v>1261</v>
      </c>
      <c r="E32" s="15">
        <v>55.54</v>
      </c>
    </row>
    <row r="33" spans="1:5" ht="15">
      <c r="A33" s="14"/>
      <c r="B33" s="14" t="s">
        <v>1090</v>
      </c>
      <c r="C33" s="14" t="s">
        <v>150</v>
      </c>
      <c r="D33" s="14" t="s">
        <v>2128</v>
      </c>
      <c r="E33" s="15">
        <v>29</v>
      </c>
    </row>
    <row r="34" spans="1:5" ht="15">
      <c r="A34" s="14"/>
      <c r="B34" s="14" t="s">
        <v>804</v>
      </c>
      <c r="C34" s="14" t="s">
        <v>151</v>
      </c>
      <c r="D34" s="14" t="s">
        <v>2129</v>
      </c>
      <c r="E34" s="15">
        <v>56</v>
      </c>
    </row>
    <row r="35" spans="1:5" ht="15">
      <c r="A35" s="118" t="s">
        <v>192</v>
      </c>
      <c r="B35" s="119"/>
      <c r="C35" s="119"/>
      <c r="D35" s="120"/>
      <c r="E35" s="13">
        <f>SUM(E38:E43)</f>
        <v>6149.81</v>
      </c>
    </row>
    <row r="36" spans="1:5" ht="15">
      <c r="A36" s="14"/>
      <c r="B36" s="14" t="s">
        <v>1777</v>
      </c>
      <c r="C36" s="14" t="s">
        <v>147</v>
      </c>
      <c r="D36" s="14" t="s">
        <v>1237</v>
      </c>
      <c r="E36" s="15">
        <v>41.29</v>
      </c>
    </row>
    <row r="37" spans="1:5" ht="15">
      <c r="A37" s="14"/>
      <c r="B37" s="14" t="s">
        <v>1779</v>
      </c>
      <c r="C37" s="14" t="s">
        <v>151</v>
      </c>
      <c r="D37" s="14" t="s">
        <v>1537</v>
      </c>
      <c r="E37" s="15">
        <v>141.52</v>
      </c>
    </row>
    <row r="38" spans="1:5" ht="15">
      <c r="A38" s="14"/>
      <c r="B38" s="14" t="s">
        <v>2137</v>
      </c>
      <c r="C38" s="14" t="s">
        <v>148</v>
      </c>
      <c r="D38" s="14" t="s">
        <v>1783</v>
      </c>
      <c r="E38" s="15">
        <v>1546.75</v>
      </c>
    </row>
    <row r="39" spans="1:5" ht="15">
      <c r="A39" s="14"/>
      <c r="B39" s="14" t="s">
        <v>877</v>
      </c>
      <c r="C39" s="14" t="s">
        <v>152</v>
      </c>
      <c r="D39" s="14" t="s">
        <v>878</v>
      </c>
      <c r="E39" s="15">
        <v>1651.3</v>
      </c>
    </row>
    <row r="40" spans="1:5" ht="15">
      <c r="A40" s="14"/>
      <c r="B40" s="14" t="s">
        <v>2201</v>
      </c>
      <c r="C40" s="14" t="s">
        <v>1942</v>
      </c>
      <c r="D40" s="14" t="s">
        <v>1536</v>
      </c>
      <c r="E40" s="15">
        <v>726.72</v>
      </c>
    </row>
    <row r="41" spans="1:5" ht="15">
      <c r="A41" s="14"/>
      <c r="B41" s="18" t="s">
        <v>1282</v>
      </c>
      <c r="C41" s="14" t="s">
        <v>1942</v>
      </c>
      <c r="D41" s="14" t="s">
        <v>1536</v>
      </c>
      <c r="E41" s="18">
        <v>923.13</v>
      </c>
    </row>
    <row r="42" spans="1:5" ht="15">
      <c r="A42" s="14"/>
      <c r="B42" s="14" t="s">
        <v>1095</v>
      </c>
      <c r="C42" s="14" t="s">
        <v>150</v>
      </c>
      <c r="D42" s="14" t="s">
        <v>1536</v>
      </c>
      <c r="E42" s="15">
        <v>196.61</v>
      </c>
    </row>
    <row r="43" spans="1:5" ht="15">
      <c r="A43" s="14"/>
      <c r="B43" s="14" t="s">
        <v>1096</v>
      </c>
      <c r="C43" s="14" t="s">
        <v>151</v>
      </c>
      <c r="D43" s="14" t="s">
        <v>1536</v>
      </c>
      <c r="E43" s="15">
        <v>1105.3</v>
      </c>
    </row>
    <row r="44" spans="1:5" ht="15">
      <c r="A44" s="118" t="s">
        <v>196</v>
      </c>
      <c r="B44" s="119"/>
      <c r="C44" s="119"/>
      <c r="D44" s="120"/>
      <c r="E44" s="13">
        <v>36009.48</v>
      </c>
    </row>
    <row r="45" spans="1:5" ht="15">
      <c r="A45" s="118" t="s">
        <v>199</v>
      </c>
      <c r="B45" s="119"/>
      <c r="C45" s="119"/>
      <c r="D45" s="120"/>
      <c r="E45" s="13">
        <f>SUM(E46:E60)</f>
        <v>90902.22630000002</v>
      </c>
    </row>
    <row r="46" spans="1:5" ht="15">
      <c r="A46" s="14"/>
      <c r="B46" s="14">
        <v>2308.3</v>
      </c>
      <c r="C46" s="14" t="s">
        <v>146</v>
      </c>
      <c r="D46" s="14">
        <v>3.12</v>
      </c>
      <c r="E46" s="15">
        <f aca="true" t="shared" si="0" ref="E46:E54">B46*D46</f>
        <v>7201.896000000001</v>
      </c>
    </row>
    <row r="47" spans="1:5" ht="15">
      <c r="A47" s="14"/>
      <c r="B47" s="14">
        <v>2308.3</v>
      </c>
      <c r="C47" s="14" t="s">
        <v>145</v>
      </c>
      <c r="D47" s="14">
        <v>2.974</v>
      </c>
      <c r="E47" s="15">
        <f t="shared" si="0"/>
        <v>6864.884200000001</v>
      </c>
    </row>
    <row r="48" spans="1:5" ht="15">
      <c r="A48" s="14"/>
      <c r="B48" s="14">
        <v>2308.3</v>
      </c>
      <c r="C48" s="14" t="s">
        <v>147</v>
      </c>
      <c r="D48" s="14">
        <v>3.161</v>
      </c>
      <c r="E48" s="15">
        <f t="shared" si="0"/>
        <v>7296.536300000001</v>
      </c>
    </row>
    <row r="49" spans="1:5" ht="15">
      <c r="A49" s="14"/>
      <c r="B49" s="14">
        <v>2308.3</v>
      </c>
      <c r="C49" s="14" t="s">
        <v>148</v>
      </c>
      <c r="D49" s="14">
        <v>3.5</v>
      </c>
      <c r="E49" s="15">
        <f t="shared" si="0"/>
        <v>8079.050000000001</v>
      </c>
    </row>
    <row r="50" spans="1:5" ht="15">
      <c r="A50" s="14"/>
      <c r="B50" s="14">
        <v>2308.3</v>
      </c>
      <c r="C50" s="14" t="s">
        <v>149</v>
      </c>
      <c r="D50" s="14">
        <v>3.38</v>
      </c>
      <c r="E50" s="15">
        <f t="shared" si="0"/>
        <v>7802.054</v>
      </c>
    </row>
    <row r="51" spans="1:5" ht="15">
      <c r="A51" s="14"/>
      <c r="B51" s="14">
        <v>2308.3</v>
      </c>
      <c r="C51" s="14" t="s">
        <v>152</v>
      </c>
      <c r="D51" s="14">
        <v>3.526</v>
      </c>
      <c r="E51" s="15">
        <f t="shared" si="0"/>
        <v>8139.0658</v>
      </c>
    </row>
    <row r="52" spans="1:5" ht="15">
      <c r="A52" s="14"/>
      <c r="B52" s="14">
        <v>2308.3</v>
      </c>
      <c r="C52" s="14" t="s">
        <v>1940</v>
      </c>
      <c r="D52" s="14">
        <v>3</v>
      </c>
      <c r="E52" s="15">
        <f t="shared" si="0"/>
        <v>6924.900000000001</v>
      </c>
    </row>
    <row r="53" spans="1:5" ht="15">
      <c r="A53" s="14"/>
      <c r="B53" s="14">
        <v>2308.3</v>
      </c>
      <c r="C53" s="14" t="s">
        <v>1941</v>
      </c>
      <c r="D53" s="14">
        <v>3.12</v>
      </c>
      <c r="E53" s="15">
        <f t="shared" si="0"/>
        <v>7201.896000000001</v>
      </c>
    </row>
    <row r="54" spans="1:5" ht="15">
      <c r="A54" s="14"/>
      <c r="B54" s="14">
        <v>2308.3</v>
      </c>
      <c r="C54" s="14" t="s">
        <v>1942</v>
      </c>
      <c r="D54" s="14">
        <v>3.12</v>
      </c>
      <c r="E54" s="15">
        <f t="shared" si="0"/>
        <v>7201.896000000001</v>
      </c>
    </row>
    <row r="55" spans="1:5" ht="15">
      <c r="A55" s="14"/>
      <c r="B55" s="14">
        <v>2308.3</v>
      </c>
      <c r="C55" s="14" t="s">
        <v>150</v>
      </c>
      <c r="D55" s="14">
        <v>3.12</v>
      </c>
      <c r="E55" s="15">
        <f>B55*D55</f>
        <v>7201.896000000001</v>
      </c>
    </row>
    <row r="56" spans="1:5" ht="15">
      <c r="A56" s="14"/>
      <c r="B56" s="14">
        <v>2308.3</v>
      </c>
      <c r="C56" s="14" t="s">
        <v>144</v>
      </c>
      <c r="D56" s="14">
        <v>3.12</v>
      </c>
      <c r="E56" s="15">
        <f>B56*D56</f>
        <v>7201.896000000001</v>
      </c>
    </row>
    <row r="57" spans="1:5" ht="15">
      <c r="A57" s="14"/>
      <c r="B57" s="14">
        <v>2308.3</v>
      </c>
      <c r="C57" s="14" t="s">
        <v>151</v>
      </c>
      <c r="D57" s="14">
        <v>3.12</v>
      </c>
      <c r="E57" s="15">
        <f>B57*D57</f>
        <v>7201.896000000001</v>
      </c>
    </row>
    <row r="58" spans="1:5" ht="15">
      <c r="A58" s="14"/>
      <c r="B58" s="14" t="s">
        <v>2647</v>
      </c>
      <c r="C58" s="14" t="s">
        <v>1941</v>
      </c>
      <c r="D58" s="14" t="s">
        <v>2650</v>
      </c>
      <c r="E58" s="15">
        <v>1479</v>
      </c>
    </row>
    <row r="59" spans="1:5" ht="30">
      <c r="A59" s="14"/>
      <c r="B59" s="14" t="s">
        <v>1023</v>
      </c>
      <c r="C59" s="14" t="s">
        <v>1942</v>
      </c>
      <c r="D59" s="14" t="s">
        <v>1026</v>
      </c>
      <c r="E59" s="15">
        <v>876.36</v>
      </c>
    </row>
    <row r="60" spans="1:5" ht="15">
      <c r="A60" s="14"/>
      <c r="B60" s="14" t="s">
        <v>1097</v>
      </c>
      <c r="C60" s="14" t="s">
        <v>144</v>
      </c>
      <c r="D60" s="14" t="s">
        <v>2130</v>
      </c>
      <c r="E60" s="15">
        <v>229</v>
      </c>
    </row>
    <row r="61" spans="1:5" ht="15">
      <c r="A61" s="118" t="s">
        <v>200</v>
      </c>
      <c r="B61" s="119"/>
      <c r="C61" s="119"/>
      <c r="D61" s="120"/>
      <c r="E61" s="13">
        <f>SUM(E62:E64)</f>
        <v>8499</v>
      </c>
    </row>
    <row r="62" spans="1:5" ht="15">
      <c r="A62" s="14"/>
      <c r="B62" s="14"/>
      <c r="C62" s="14"/>
      <c r="D62" s="14" t="s">
        <v>1490</v>
      </c>
      <c r="E62" s="15">
        <v>2493</v>
      </c>
    </row>
    <row r="63" spans="1:5" ht="15">
      <c r="A63" s="14"/>
      <c r="B63" s="14" t="s">
        <v>1777</v>
      </c>
      <c r="C63" s="14" t="s">
        <v>149</v>
      </c>
      <c r="D63" s="14" t="s">
        <v>2597</v>
      </c>
      <c r="E63" s="15">
        <v>1061.81</v>
      </c>
    </row>
    <row r="64" spans="1:5" ht="15">
      <c r="A64" s="14"/>
      <c r="B64" s="14" t="s">
        <v>1121</v>
      </c>
      <c r="C64" s="14" t="s">
        <v>1941</v>
      </c>
      <c r="D64" s="14" t="s">
        <v>1122</v>
      </c>
      <c r="E64" s="15">
        <v>4944.19</v>
      </c>
    </row>
    <row r="65" spans="1:5" ht="15">
      <c r="A65" s="116" t="s">
        <v>226</v>
      </c>
      <c r="B65" s="116"/>
      <c r="C65" s="116"/>
      <c r="D65" s="116"/>
      <c r="E65" s="39">
        <v>25479.22</v>
      </c>
    </row>
    <row r="66" spans="1:5" ht="15">
      <c r="A66" s="116" t="s">
        <v>217</v>
      </c>
      <c r="B66" s="116"/>
      <c r="C66" s="116"/>
      <c r="D66" s="116"/>
      <c r="E66" s="18">
        <v>32451.88</v>
      </c>
    </row>
    <row r="67" spans="1:5" ht="15">
      <c r="A67" s="116" t="s">
        <v>1292</v>
      </c>
      <c r="B67" s="116"/>
      <c r="C67" s="116"/>
      <c r="D67" s="116"/>
      <c r="E67" s="18">
        <v>50564.05</v>
      </c>
    </row>
    <row r="68" spans="1:5" ht="15">
      <c r="A68" s="117" t="s">
        <v>1293</v>
      </c>
      <c r="B68" s="117"/>
      <c r="C68" s="117"/>
      <c r="D68" s="117"/>
      <c r="E68" s="33">
        <f>SUM(E3+E9+E65+E66+E67)</f>
        <v>450175.4363</v>
      </c>
    </row>
    <row r="69" spans="1:5" ht="15">
      <c r="A69" s="113" t="s">
        <v>1294</v>
      </c>
      <c r="B69" s="113"/>
      <c r="C69" s="113"/>
      <c r="D69" s="113"/>
      <c r="E69" s="18">
        <v>426931.7</v>
      </c>
    </row>
    <row r="70" spans="1:5" ht="15">
      <c r="A70" s="113" t="s">
        <v>1295</v>
      </c>
      <c r="B70" s="113"/>
      <c r="C70" s="113"/>
      <c r="D70" s="113"/>
      <c r="E70" s="18">
        <v>63981.46</v>
      </c>
    </row>
    <row r="71" spans="1:5" ht="15">
      <c r="A71" s="113" t="s">
        <v>831</v>
      </c>
      <c r="B71" s="113"/>
      <c r="C71" s="113"/>
      <c r="D71" s="113"/>
      <c r="E71" s="18">
        <v>1110883.71</v>
      </c>
    </row>
    <row r="72" spans="1:5" ht="15">
      <c r="A72" s="113" t="s">
        <v>832</v>
      </c>
      <c r="B72" s="113"/>
      <c r="C72" s="113"/>
      <c r="D72" s="113"/>
      <c r="E72" s="18">
        <v>852103.67</v>
      </c>
    </row>
    <row r="73" spans="1:5" ht="15">
      <c r="A73" s="113" t="s">
        <v>833</v>
      </c>
      <c r="B73" s="113"/>
      <c r="C73" s="113"/>
      <c r="D73" s="113"/>
      <c r="E73" s="18">
        <f>948896.135682</f>
        <v>948896.135682</v>
      </c>
    </row>
    <row r="74" spans="1:5" ht="15">
      <c r="A74" s="113" t="s">
        <v>834</v>
      </c>
      <c r="B74" s="113"/>
      <c r="C74" s="113"/>
      <c r="D74" s="113"/>
      <c r="E74" s="18">
        <v>152200.03</v>
      </c>
    </row>
    <row r="75" spans="1:5" ht="15">
      <c r="A75" s="113" t="s">
        <v>835</v>
      </c>
      <c r="B75" s="113"/>
      <c r="C75" s="113"/>
      <c r="D75" s="113"/>
      <c r="E75" s="18">
        <v>129370.03</v>
      </c>
    </row>
    <row r="76" spans="1:5" ht="15">
      <c r="A76" s="113" t="s">
        <v>836</v>
      </c>
      <c r="B76" s="113"/>
      <c r="C76" s="113"/>
      <c r="D76" s="113"/>
      <c r="E76" s="18">
        <v>548650.64</v>
      </c>
    </row>
    <row r="77" spans="1:5" ht="15">
      <c r="A77" s="113" t="s">
        <v>1238</v>
      </c>
      <c r="B77" s="113"/>
      <c r="C77" s="113"/>
      <c r="D77" s="113"/>
      <c r="E77" s="15">
        <f>SUM(E71-E73)</f>
        <v>161987.574318</v>
      </c>
    </row>
    <row r="78" spans="1:5" ht="15">
      <c r="A78" s="113" t="s">
        <v>1538</v>
      </c>
      <c r="B78" s="113"/>
      <c r="C78" s="113"/>
      <c r="D78" s="113"/>
      <c r="E78" s="15">
        <f>SUM(E74-E76)</f>
        <v>-396450.61</v>
      </c>
    </row>
    <row r="79" spans="1:5" ht="15">
      <c r="A79" s="113" t="s">
        <v>2213</v>
      </c>
      <c r="B79" s="113"/>
      <c r="C79" s="113"/>
      <c r="D79" s="113"/>
      <c r="E79" s="15">
        <f>SUM(E72-E73)</f>
        <v>-96792.46568199992</v>
      </c>
    </row>
  </sheetData>
  <sheetProtection/>
  <mergeCells count="27">
    <mergeCell ref="A68:D68"/>
    <mergeCell ref="A69:D69"/>
    <mergeCell ref="A70:D70"/>
    <mergeCell ref="A78:D78"/>
    <mergeCell ref="A79:D79"/>
    <mergeCell ref="A71:D71"/>
    <mergeCell ref="A72:D72"/>
    <mergeCell ref="A73:D73"/>
    <mergeCell ref="A74:D74"/>
    <mergeCell ref="A1:E1"/>
    <mergeCell ref="B3:C3"/>
    <mergeCell ref="A4:D4"/>
    <mergeCell ref="A6:D6"/>
    <mergeCell ref="A77:D77"/>
    <mergeCell ref="A75:D75"/>
    <mergeCell ref="A76:D76"/>
    <mergeCell ref="A35:D35"/>
    <mergeCell ref="A44:D44"/>
    <mergeCell ref="A45:D45"/>
    <mergeCell ref="A61:D61"/>
    <mergeCell ref="A65:D65"/>
    <mergeCell ref="A66:D66"/>
    <mergeCell ref="A67:D67"/>
    <mergeCell ref="B9:C9"/>
    <mergeCell ref="A10:D10"/>
    <mergeCell ref="A14:D14"/>
    <mergeCell ref="A29:D29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86"/>
  <sheetViews>
    <sheetView zoomScalePageLayoutView="0" workbookViewId="0" topLeftCell="A1">
      <pane ySplit="1" topLeftCell="A71" activePane="bottomLeft" state="frozen"/>
      <selection pane="topLeft" activeCell="A2" sqref="A2"/>
      <selection pane="bottomLeft" activeCell="E83" sqref="E83"/>
    </sheetView>
  </sheetViews>
  <sheetFormatPr defaultColWidth="13.375" defaultRowHeight="12.75"/>
  <cols>
    <col min="1" max="1" width="2.875" style="1" customWidth="1"/>
    <col min="2" max="2" width="13.875" style="1" customWidth="1"/>
    <col min="3" max="3" width="10.75390625" style="1" customWidth="1"/>
    <col min="4" max="4" width="59.375" style="1" customWidth="1"/>
    <col min="5" max="5" width="14.00390625" style="1" customWidth="1"/>
    <col min="6" max="6" width="14.625" style="1" customWidth="1"/>
    <col min="7" max="9" width="11.375" style="1" customWidth="1"/>
    <col min="10" max="99" width="12.375" style="1" customWidth="1"/>
    <col min="100" max="16384" width="13.375" style="1" customWidth="1"/>
  </cols>
  <sheetData>
    <row r="1" spans="1:5" ht="15.75">
      <c r="A1" s="121" t="s">
        <v>2091</v>
      </c>
      <c r="B1" s="121"/>
      <c r="C1" s="121"/>
      <c r="D1" s="121"/>
      <c r="E1" s="121"/>
    </row>
    <row r="2" spans="1:5" ht="45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41" t="s">
        <v>1943</v>
      </c>
      <c r="C3" s="141"/>
      <c r="D3" s="10"/>
      <c r="E3" s="16">
        <f>SUM(E4+E5+E8)</f>
        <v>31711.199999999997</v>
      </c>
    </row>
    <row r="4" spans="1:5" ht="15">
      <c r="A4" s="11"/>
      <c r="B4" s="14" t="s">
        <v>2001</v>
      </c>
      <c r="C4" s="14" t="s">
        <v>150</v>
      </c>
      <c r="D4" s="14" t="s">
        <v>2002</v>
      </c>
      <c r="E4" s="15">
        <v>14828.08</v>
      </c>
    </row>
    <row r="5" spans="1:5" ht="15">
      <c r="A5" s="118" t="s">
        <v>1534</v>
      </c>
      <c r="B5" s="119"/>
      <c r="C5" s="119"/>
      <c r="D5" s="120"/>
      <c r="E5" s="13">
        <f>SUM(E6:E7)</f>
        <v>11442.72</v>
      </c>
    </row>
    <row r="6" spans="1:5" ht="15">
      <c r="A6" s="11"/>
      <c r="B6" s="14" t="s">
        <v>10</v>
      </c>
      <c r="C6" s="14" t="s">
        <v>1940</v>
      </c>
      <c r="D6" s="14" t="s">
        <v>2640</v>
      </c>
      <c r="E6" s="15">
        <v>2799.72</v>
      </c>
    </row>
    <row r="7" spans="1:5" ht="15">
      <c r="A7" s="11"/>
      <c r="B7" s="14" t="s">
        <v>2004</v>
      </c>
      <c r="C7" s="14" t="s">
        <v>144</v>
      </c>
      <c r="D7" s="14" t="s">
        <v>2090</v>
      </c>
      <c r="E7" s="15">
        <v>8643</v>
      </c>
    </row>
    <row r="8" spans="1:5" ht="15">
      <c r="A8" s="118" t="s">
        <v>1951</v>
      </c>
      <c r="B8" s="119"/>
      <c r="C8" s="119"/>
      <c r="D8" s="120"/>
      <c r="E8" s="13">
        <f>SUM(E9)</f>
        <v>5440.4</v>
      </c>
    </row>
    <row r="9" spans="1:5" ht="15">
      <c r="A9" s="14"/>
      <c r="B9" s="14" t="s">
        <v>1123</v>
      </c>
      <c r="C9" s="14" t="s">
        <v>1941</v>
      </c>
      <c r="D9" s="14" t="s">
        <v>1126</v>
      </c>
      <c r="E9" s="15">
        <v>5440.4</v>
      </c>
    </row>
    <row r="10" spans="1:5" ht="15">
      <c r="A10" s="10"/>
      <c r="B10" s="141" t="s">
        <v>1978</v>
      </c>
      <c r="C10" s="141"/>
      <c r="D10" s="10"/>
      <c r="E10" s="16"/>
    </row>
    <row r="11" spans="1:5" ht="15">
      <c r="A11" s="118" t="s">
        <v>2092</v>
      </c>
      <c r="B11" s="119"/>
      <c r="C11" s="119"/>
      <c r="D11" s="120"/>
      <c r="E11" s="13">
        <f>SUM(E12:E15)</f>
        <v>5127.91</v>
      </c>
    </row>
    <row r="12" spans="1:5" ht="15">
      <c r="A12" s="14"/>
      <c r="B12" s="14" t="s">
        <v>1169</v>
      </c>
      <c r="C12" s="14" t="s">
        <v>145</v>
      </c>
      <c r="D12" s="14" t="s">
        <v>2093</v>
      </c>
      <c r="E12" s="15">
        <v>281.32</v>
      </c>
    </row>
    <row r="13" spans="1:5" ht="15">
      <c r="A13" s="14"/>
      <c r="B13" s="14" t="s">
        <v>2460</v>
      </c>
      <c r="C13" s="14" t="s">
        <v>147</v>
      </c>
      <c r="D13" s="14" t="s">
        <v>2461</v>
      </c>
      <c r="E13" s="15">
        <v>39.59</v>
      </c>
    </row>
    <row r="14" spans="1:5" ht="15">
      <c r="A14" s="14"/>
      <c r="B14" s="14" t="s">
        <v>2465</v>
      </c>
      <c r="C14" s="14" t="s">
        <v>147</v>
      </c>
      <c r="D14" s="14" t="s">
        <v>2467</v>
      </c>
      <c r="E14" s="15">
        <v>2945</v>
      </c>
    </row>
    <row r="15" spans="1:5" ht="15">
      <c r="A15" s="14"/>
      <c r="B15" s="14" t="s">
        <v>240</v>
      </c>
      <c r="C15" s="14" t="s">
        <v>150</v>
      </c>
      <c r="D15" s="14" t="s">
        <v>2005</v>
      </c>
      <c r="E15" s="15">
        <v>1862</v>
      </c>
    </row>
    <row r="16" spans="1:5" ht="15">
      <c r="A16" s="118" t="s">
        <v>1947</v>
      </c>
      <c r="B16" s="119"/>
      <c r="C16" s="119"/>
      <c r="D16" s="120"/>
      <c r="E16" s="13">
        <f>SUM(E17:E28)</f>
        <v>13932.150000000003</v>
      </c>
    </row>
    <row r="17" spans="1:5" ht="15">
      <c r="A17" s="14"/>
      <c r="B17" s="14" t="s">
        <v>1764</v>
      </c>
      <c r="C17" s="14" t="s">
        <v>145</v>
      </c>
      <c r="D17" s="14" t="s">
        <v>2049</v>
      </c>
      <c r="E17" s="15">
        <v>37.89</v>
      </c>
    </row>
    <row r="18" spans="1:5" ht="15">
      <c r="A18" s="14"/>
      <c r="B18" s="14" t="s">
        <v>1779</v>
      </c>
      <c r="C18" s="14" t="s">
        <v>145</v>
      </c>
      <c r="D18" s="14" t="s">
        <v>1780</v>
      </c>
      <c r="E18" s="15">
        <v>205.08</v>
      </c>
    </row>
    <row r="19" spans="1:5" ht="30">
      <c r="A19" s="14"/>
      <c r="B19" s="14" t="s">
        <v>2305</v>
      </c>
      <c r="C19" s="14" t="s">
        <v>148</v>
      </c>
      <c r="D19" s="14" t="s">
        <v>2307</v>
      </c>
      <c r="E19" s="15">
        <v>3117.92</v>
      </c>
    </row>
    <row r="20" spans="1:5" ht="15">
      <c r="A20" s="14"/>
      <c r="B20" s="14" t="s">
        <v>8</v>
      </c>
      <c r="C20" s="14" t="s">
        <v>1940</v>
      </c>
      <c r="D20" s="14" t="s">
        <v>9</v>
      </c>
      <c r="E20" s="15">
        <v>1074</v>
      </c>
    </row>
    <row r="21" spans="1:5" ht="15">
      <c r="A21" s="14"/>
      <c r="B21" s="14" t="s">
        <v>1777</v>
      </c>
      <c r="C21" s="14" t="s">
        <v>1940</v>
      </c>
      <c r="D21" s="14" t="s">
        <v>2549</v>
      </c>
      <c r="E21" s="15">
        <v>2361.16</v>
      </c>
    </row>
    <row r="22" spans="1:5" ht="15">
      <c r="A22" s="14"/>
      <c r="B22" s="14" t="s">
        <v>1777</v>
      </c>
      <c r="C22" s="14" t="s">
        <v>1941</v>
      </c>
      <c r="D22" s="14" t="s">
        <v>1132</v>
      </c>
      <c r="E22" s="15">
        <v>335.93</v>
      </c>
    </row>
    <row r="23" spans="1:5" ht="15">
      <c r="A23" s="14"/>
      <c r="B23" s="14" t="s">
        <v>1777</v>
      </c>
      <c r="C23" s="14" t="s">
        <v>1941</v>
      </c>
      <c r="D23" s="14" t="s">
        <v>2049</v>
      </c>
      <c r="E23" s="15">
        <v>86.46</v>
      </c>
    </row>
    <row r="24" spans="1:5" ht="15">
      <c r="A24" s="14"/>
      <c r="B24" s="14" t="s">
        <v>1020</v>
      </c>
      <c r="C24" s="14" t="s">
        <v>1942</v>
      </c>
      <c r="D24" s="14" t="s">
        <v>1022</v>
      </c>
      <c r="E24" s="15">
        <v>755.68</v>
      </c>
    </row>
    <row r="25" spans="1:5" ht="15">
      <c r="A25" s="14"/>
      <c r="B25" s="14" t="s">
        <v>1777</v>
      </c>
      <c r="C25" s="14" t="s">
        <v>1942</v>
      </c>
      <c r="D25" s="14" t="s">
        <v>1132</v>
      </c>
      <c r="E25" s="15">
        <v>559.96</v>
      </c>
    </row>
    <row r="26" spans="1:5" ht="15">
      <c r="A26" s="14"/>
      <c r="B26" s="14" t="s">
        <v>960</v>
      </c>
      <c r="C26" s="14" t="s">
        <v>150</v>
      </c>
      <c r="D26" s="14" t="s">
        <v>2006</v>
      </c>
      <c r="E26" s="15">
        <v>5303.97</v>
      </c>
    </row>
    <row r="27" spans="1:5" ht="15">
      <c r="A27" s="14"/>
      <c r="B27" s="14" t="s">
        <v>956</v>
      </c>
      <c r="C27" s="14" t="s">
        <v>150</v>
      </c>
      <c r="D27" s="14" t="s">
        <v>2049</v>
      </c>
      <c r="E27" s="15">
        <v>39.66</v>
      </c>
    </row>
    <row r="28" spans="1:5" ht="15">
      <c r="A28" s="14"/>
      <c r="B28" s="14" t="s">
        <v>1779</v>
      </c>
      <c r="C28" s="14" t="s">
        <v>150</v>
      </c>
      <c r="D28" s="14" t="s">
        <v>1175</v>
      </c>
      <c r="E28" s="15">
        <v>54.44</v>
      </c>
    </row>
    <row r="29" spans="1:5" ht="15">
      <c r="A29" s="118" t="s">
        <v>1948</v>
      </c>
      <c r="B29" s="119"/>
      <c r="C29" s="119"/>
      <c r="D29" s="120"/>
      <c r="E29" s="13">
        <f>SUM(E30:E32)</f>
        <v>6263.280000000001</v>
      </c>
    </row>
    <row r="30" spans="1:5" ht="15">
      <c r="A30" s="14"/>
      <c r="B30" s="14" t="s">
        <v>2654</v>
      </c>
      <c r="C30" s="14" t="s">
        <v>1940</v>
      </c>
      <c r="D30" s="14" t="s">
        <v>1256</v>
      </c>
      <c r="E30" s="15">
        <v>2489.78</v>
      </c>
    </row>
    <row r="31" spans="1:5" ht="30">
      <c r="A31" s="14"/>
      <c r="B31" s="14" t="s">
        <v>2543</v>
      </c>
      <c r="C31" s="14" t="s">
        <v>1940</v>
      </c>
      <c r="D31" s="14" t="s">
        <v>2544</v>
      </c>
      <c r="E31" s="15">
        <v>2527.5</v>
      </c>
    </row>
    <row r="32" spans="1:5" ht="15">
      <c r="A32" s="14"/>
      <c r="B32" s="14" t="s">
        <v>801</v>
      </c>
      <c r="C32" s="14" t="s">
        <v>151</v>
      </c>
      <c r="D32" s="14" t="s">
        <v>2007</v>
      </c>
      <c r="E32" s="15">
        <v>1246</v>
      </c>
    </row>
    <row r="33" spans="1:5" ht="15">
      <c r="A33" s="118" t="s">
        <v>1951</v>
      </c>
      <c r="B33" s="119"/>
      <c r="C33" s="119"/>
      <c r="D33" s="120"/>
      <c r="E33" s="13">
        <f>SUM(E34:E36)</f>
        <v>1997.8000000000002</v>
      </c>
    </row>
    <row r="34" spans="1:5" ht="15">
      <c r="A34" s="14"/>
      <c r="B34" s="14" t="s">
        <v>1972</v>
      </c>
      <c r="C34" s="14" t="s">
        <v>1941</v>
      </c>
      <c r="D34" s="14" t="s">
        <v>1973</v>
      </c>
      <c r="E34" s="15">
        <v>481.3</v>
      </c>
    </row>
    <row r="35" spans="1:5" ht="15">
      <c r="A35" s="14"/>
      <c r="B35" s="14" t="s">
        <v>988</v>
      </c>
      <c r="C35" s="14" t="s">
        <v>1942</v>
      </c>
      <c r="D35" s="14" t="s">
        <v>992</v>
      </c>
      <c r="E35" s="15">
        <v>1433.38</v>
      </c>
    </row>
    <row r="36" spans="1:5" ht="15">
      <c r="A36" s="14"/>
      <c r="B36" s="14" t="s">
        <v>1260</v>
      </c>
      <c r="C36" s="14" t="s">
        <v>1942</v>
      </c>
      <c r="D36" s="14" t="s">
        <v>1262</v>
      </c>
      <c r="E36" s="15">
        <v>83.12</v>
      </c>
    </row>
    <row r="37" spans="1:5" ht="15">
      <c r="A37" s="118" t="s">
        <v>192</v>
      </c>
      <c r="B37" s="119"/>
      <c r="C37" s="119"/>
      <c r="D37" s="120"/>
      <c r="E37" s="13">
        <f>SUM(E38:E47)</f>
        <v>8301.130000000001</v>
      </c>
    </row>
    <row r="38" spans="1:5" ht="15">
      <c r="A38" s="14"/>
      <c r="B38" s="14" t="s">
        <v>2457</v>
      </c>
      <c r="C38" s="14" t="s">
        <v>147</v>
      </c>
      <c r="D38" s="14" t="s">
        <v>1783</v>
      </c>
      <c r="E38" s="15">
        <v>1082.55</v>
      </c>
    </row>
    <row r="39" spans="1:5" ht="15">
      <c r="A39" s="14"/>
      <c r="B39" s="14" t="s">
        <v>409</v>
      </c>
      <c r="C39" s="14" t="s">
        <v>147</v>
      </c>
      <c r="D39" s="14" t="s">
        <v>410</v>
      </c>
      <c r="E39" s="15">
        <v>2014.64</v>
      </c>
    </row>
    <row r="40" spans="1:5" ht="15">
      <c r="A40" s="14"/>
      <c r="B40" s="14" t="s">
        <v>1777</v>
      </c>
      <c r="C40" s="14" t="s">
        <v>147</v>
      </c>
      <c r="D40" s="14" t="s">
        <v>1237</v>
      </c>
      <c r="E40" s="15">
        <v>41.29</v>
      </c>
    </row>
    <row r="41" spans="1:5" ht="15">
      <c r="A41" s="14"/>
      <c r="B41" s="14" t="s">
        <v>877</v>
      </c>
      <c r="C41" s="14" t="s">
        <v>152</v>
      </c>
      <c r="D41" s="14" t="s">
        <v>878</v>
      </c>
      <c r="E41" s="15">
        <v>1109.4</v>
      </c>
    </row>
    <row r="42" spans="1:5" ht="15">
      <c r="A42" s="14"/>
      <c r="B42" s="14" t="s">
        <v>854</v>
      </c>
      <c r="C42" s="14" t="s">
        <v>152</v>
      </c>
      <c r="D42" s="14" t="s">
        <v>2094</v>
      </c>
      <c r="E42" s="15">
        <v>959.97</v>
      </c>
    </row>
    <row r="43" spans="1:5" ht="30">
      <c r="A43" s="14"/>
      <c r="B43" s="14" t="s">
        <v>2201</v>
      </c>
      <c r="C43" s="14" t="s">
        <v>1942</v>
      </c>
      <c r="D43" s="14" t="s">
        <v>1536</v>
      </c>
      <c r="E43" s="15">
        <v>726.72</v>
      </c>
    </row>
    <row r="44" spans="1:5" ht="30">
      <c r="A44" s="14"/>
      <c r="B44" s="18" t="s">
        <v>1282</v>
      </c>
      <c r="C44" s="14" t="s">
        <v>1942</v>
      </c>
      <c r="D44" s="14" t="s">
        <v>1536</v>
      </c>
      <c r="E44" s="18">
        <v>923.13</v>
      </c>
    </row>
    <row r="45" spans="1:5" ht="30">
      <c r="A45" s="14"/>
      <c r="B45" s="14" t="s">
        <v>1095</v>
      </c>
      <c r="C45" s="14" t="s">
        <v>150</v>
      </c>
      <c r="D45" s="14" t="s">
        <v>1536</v>
      </c>
      <c r="E45" s="15">
        <v>196.61</v>
      </c>
    </row>
    <row r="46" spans="1:5" ht="15">
      <c r="A46" s="14"/>
      <c r="B46" s="14" t="s">
        <v>1779</v>
      </c>
      <c r="C46" s="14" t="s">
        <v>151</v>
      </c>
      <c r="D46" s="14" t="s">
        <v>1537</v>
      </c>
      <c r="E46" s="15">
        <v>141.52</v>
      </c>
    </row>
    <row r="47" spans="1:5" ht="30">
      <c r="A47" s="14"/>
      <c r="B47" s="14" t="s">
        <v>1096</v>
      </c>
      <c r="C47" s="14" t="s">
        <v>151</v>
      </c>
      <c r="D47" s="14" t="s">
        <v>1536</v>
      </c>
      <c r="E47" s="15">
        <v>1105.3</v>
      </c>
    </row>
    <row r="48" spans="1:5" ht="15">
      <c r="A48" s="118" t="s">
        <v>196</v>
      </c>
      <c r="B48" s="119"/>
      <c r="C48" s="119"/>
      <c r="D48" s="120"/>
      <c r="E48" s="13">
        <v>35201.4</v>
      </c>
    </row>
    <row r="49" spans="1:5" ht="15">
      <c r="A49" s="118" t="s">
        <v>199</v>
      </c>
      <c r="B49" s="119"/>
      <c r="C49" s="119"/>
      <c r="D49" s="120"/>
      <c r="E49" s="13">
        <f>SUM(E50:E61)</f>
        <v>86335.9465</v>
      </c>
    </row>
    <row r="50" spans="1:5" ht="15">
      <c r="A50" s="14"/>
      <c r="B50" s="14">
        <v>2256.5</v>
      </c>
      <c r="C50" s="14" t="s">
        <v>146</v>
      </c>
      <c r="D50" s="14">
        <v>3.12</v>
      </c>
      <c r="E50" s="15">
        <f aca="true" t="shared" si="0" ref="E50:E58">B50*D50</f>
        <v>7040.280000000001</v>
      </c>
    </row>
    <row r="51" spans="1:5" ht="15">
      <c r="A51" s="14"/>
      <c r="B51" s="14">
        <v>2256.5</v>
      </c>
      <c r="C51" s="14" t="s">
        <v>145</v>
      </c>
      <c r="D51" s="14">
        <v>2.974</v>
      </c>
      <c r="E51" s="15">
        <f t="shared" si="0"/>
        <v>6710.831</v>
      </c>
    </row>
    <row r="52" spans="1:5" ht="15">
      <c r="A52" s="14"/>
      <c r="B52" s="14">
        <v>2256.5</v>
      </c>
      <c r="C52" s="14" t="s">
        <v>147</v>
      </c>
      <c r="D52" s="14">
        <v>3.161</v>
      </c>
      <c r="E52" s="15">
        <f t="shared" si="0"/>
        <v>7132.7965</v>
      </c>
    </row>
    <row r="53" spans="1:5" ht="15">
      <c r="A53" s="14"/>
      <c r="B53" s="14">
        <v>2256.5</v>
      </c>
      <c r="C53" s="14" t="s">
        <v>148</v>
      </c>
      <c r="D53" s="14">
        <v>3.5</v>
      </c>
      <c r="E53" s="15">
        <f t="shared" si="0"/>
        <v>7897.75</v>
      </c>
    </row>
    <row r="54" spans="1:5" ht="15">
      <c r="A54" s="14"/>
      <c r="B54" s="14">
        <v>2256.5</v>
      </c>
      <c r="C54" s="14" t="s">
        <v>149</v>
      </c>
      <c r="D54" s="14">
        <v>3.38</v>
      </c>
      <c r="E54" s="15">
        <f t="shared" si="0"/>
        <v>7626.969999999999</v>
      </c>
    </row>
    <row r="55" spans="1:5" ht="15">
      <c r="A55" s="14"/>
      <c r="B55" s="14">
        <v>2256.5</v>
      </c>
      <c r="C55" s="14" t="s">
        <v>152</v>
      </c>
      <c r="D55" s="14">
        <v>3.526</v>
      </c>
      <c r="E55" s="15">
        <f t="shared" si="0"/>
        <v>7956.419</v>
      </c>
    </row>
    <row r="56" spans="1:5" ht="15">
      <c r="A56" s="14"/>
      <c r="B56" s="14">
        <v>2256.5</v>
      </c>
      <c r="C56" s="14" t="s">
        <v>1940</v>
      </c>
      <c r="D56" s="14">
        <v>3</v>
      </c>
      <c r="E56" s="15">
        <f t="shared" si="0"/>
        <v>6769.5</v>
      </c>
    </row>
    <row r="57" spans="1:5" ht="15">
      <c r="A57" s="14"/>
      <c r="B57" s="14">
        <v>2256.5</v>
      </c>
      <c r="C57" s="14" t="s">
        <v>1941</v>
      </c>
      <c r="D57" s="14">
        <v>3.12</v>
      </c>
      <c r="E57" s="15">
        <f t="shared" si="0"/>
        <v>7040.280000000001</v>
      </c>
    </row>
    <row r="58" spans="1:5" ht="15">
      <c r="A58" s="14"/>
      <c r="B58" s="14">
        <v>2256.5</v>
      </c>
      <c r="C58" s="14" t="s">
        <v>1942</v>
      </c>
      <c r="D58" s="14">
        <v>3.12</v>
      </c>
      <c r="E58" s="15">
        <f t="shared" si="0"/>
        <v>7040.280000000001</v>
      </c>
    </row>
    <row r="59" spans="1:5" ht="15">
      <c r="A59" s="14"/>
      <c r="B59" s="14">
        <v>2256.5</v>
      </c>
      <c r="C59" s="14" t="s">
        <v>150</v>
      </c>
      <c r="D59" s="14">
        <v>3.12</v>
      </c>
      <c r="E59" s="15">
        <f>B59*D59</f>
        <v>7040.280000000001</v>
      </c>
    </row>
    <row r="60" spans="1:5" ht="15">
      <c r="A60" s="14"/>
      <c r="B60" s="14">
        <v>2256.5</v>
      </c>
      <c r="C60" s="14" t="s">
        <v>144</v>
      </c>
      <c r="D60" s="14">
        <v>3.12</v>
      </c>
      <c r="E60" s="15">
        <f>B60*D60</f>
        <v>7040.280000000001</v>
      </c>
    </row>
    <row r="61" spans="1:5" ht="15">
      <c r="A61" s="14"/>
      <c r="B61" s="14">
        <v>2256.5</v>
      </c>
      <c r="C61" s="14" t="s">
        <v>151</v>
      </c>
      <c r="D61" s="14">
        <v>3.12</v>
      </c>
      <c r="E61" s="15">
        <f>B61*D61</f>
        <v>7040.280000000001</v>
      </c>
    </row>
    <row r="62" spans="1:5" ht="15">
      <c r="A62" s="118" t="s">
        <v>194</v>
      </c>
      <c r="B62" s="119"/>
      <c r="C62" s="119"/>
      <c r="D62" s="120"/>
      <c r="E62" s="13">
        <f>SUM(E63:E65)</f>
        <v>407.92</v>
      </c>
    </row>
    <row r="63" spans="1:5" ht="15">
      <c r="A63" s="14"/>
      <c r="B63" s="14" t="s">
        <v>2647</v>
      </c>
      <c r="C63" s="14" t="s">
        <v>1941</v>
      </c>
      <c r="D63" s="14" t="s">
        <v>756</v>
      </c>
      <c r="E63" s="15">
        <v>165.34</v>
      </c>
    </row>
    <row r="64" spans="1:5" ht="15">
      <c r="A64" s="14"/>
      <c r="B64" s="14" t="s">
        <v>1023</v>
      </c>
      <c r="C64" s="14" t="s">
        <v>1942</v>
      </c>
      <c r="D64" s="14" t="s">
        <v>1025</v>
      </c>
      <c r="E64" s="15">
        <v>212.58</v>
      </c>
    </row>
    <row r="65" spans="1:5" ht="15">
      <c r="A65" s="14"/>
      <c r="B65" s="14" t="s">
        <v>808</v>
      </c>
      <c r="C65" s="14" t="s">
        <v>150</v>
      </c>
      <c r="D65" s="14" t="s">
        <v>2009</v>
      </c>
      <c r="E65" s="15">
        <v>30</v>
      </c>
    </row>
    <row r="66" spans="1:5" ht="15">
      <c r="A66" s="118" t="s">
        <v>200</v>
      </c>
      <c r="B66" s="119"/>
      <c r="C66" s="119"/>
      <c r="D66" s="120"/>
      <c r="E66" s="13"/>
    </row>
    <row r="67" spans="1:5" ht="15">
      <c r="A67" s="14"/>
      <c r="B67" s="14"/>
      <c r="C67" s="14"/>
      <c r="D67" s="14" t="s">
        <v>1488</v>
      </c>
      <c r="E67" s="15">
        <v>2437.08</v>
      </c>
    </row>
    <row r="68" spans="1:5" ht="15">
      <c r="A68" s="14"/>
      <c r="B68" s="14" t="s">
        <v>1777</v>
      </c>
      <c r="C68" s="14" t="s">
        <v>149</v>
      </c>
      <c r="D68" s="14" t="s">
        <v>2597</v>
      </c>
      <c r="E68" s="15">
        <v>1037.99</v>
      </c>
    </row>
    <row r="69" spans="1:5" ht="15">
      <c r="A69" s="14"/>
      <c r="B69" s="14" t="s">
        <v>1608</v>
      </c>
      <c r="C69" s="14" t="s">
        <v>1942</v>
      </c>
      <c r="D69" s="14" t="s">
        <v>1609</v>
      </c>
      <c r="E69" s="15">
        <v>1684</v>
      </c>
    </row>
    <row r="70" spans="1:5" ht="15">
      <c r="A70" s="118" t="s">
        <v>1834</v>
      </c>
      <c r="B70" s="119"/>
      <c r="C70" s="119"/>
      <c r="D70" s="120"/>
      <c r="E70" s="22"/>
    </row>
    <row r="71" spans="1:5" ht="15">
      <c r="A71" s="14"/>
      <c r="B71" s="14"/>
      <c r="C71" s="14" t="s">
        <v>144</v>
      </c>
      <c r="D71" s="14" t="s">
        <v>2003</v>
      </c>
      <c r="E71" s="18">
        <v>368783</v>
      </c>
    </row>
    <row r="72" spans="1:5" ht="15">
      <c r="A72" s="116" t="s">
        <v>226</v>
      </c>
      <c r="B72" s="116"/>
      <c r="C72" s="116"/>
      <c r="D72" s="116"/>
      <c r="E72" s="18">
        <v>24911.76</v>
      </c>
    </row>
    <row r="73" spans="1:5" ht="15">
      <c r="A73" s="116" t="s">
        <v>217</v>
      </c>
      <c r="B73" s="116"/>
      <c r="C73" s="116"/>
      <c r="D73" s="116"/>
      <c r="E73" s="18">
        <v>31878.05</v>
      </c>
    </row>
    <row r="74" spans="1:5" ht="15">
      <c r="A74" s="116" t="s">
        <v>1292</v>
      </c>
      <c r="B74" s="116"/>
      <c r="C74" s="116"/>
      <c r="D74" s="116"/>
      <c r="E74" s="18">
        <v>48389.66</v>
      </c>
    </row>
    <row r="75" spans="1:5" ht="15">
      <c r="A75" s="117" t="s">
        <v>1293</v>
      </c>
      <c r="B75" s="117"/>
      <c r="C75" s="117"/>
      <c r="D75" s="117"/>
      <c r="E75" s="30">
        <f>SUM(E4:E74)</f>
        <v>807649.5330000003</v>
      </c>
    </row>
    <row r="76" spans="1:5" ht="15">
      <c r="A76" s="113" t="s">
        <v>1294</v>
      </c>
      <c r="B76" s="113"/>
      <c r="C76" s="113"/>
      <c r="D76" s="113"/>
      <c r="E76" s="18">
        <v>420862.86</v>
      </c>
    </row>
    <row r="77" spans="1:5" ht="15">
      <c r="A77" s="113" t="s">
        <v>1295</v>
      </c>
      <c r="B77" s="113"/>
      <c r="C77" s="113"/>
      <c r="D77" s="113"/>
      <c r="E77" s="18">
        <v>63033.78</v>
      </c>
    </row>
    <row r="78" spans="1:5" ht="15">
      <c r="A78" s="113" t="s">
        <v>831</v>
      </c>
      <c r="B78" s="113"/>
      <c r="C78" s="113"/>
      <c r="D78" s="113"/>
      <c r="E78" s="18">
        <v>1061057.15</v>
      </c>
    </row>
    <row r="79" spans="1:5" ht="15">
      <c r="A79" s="113" t="s">
        <v>832</v>
      </c>
      <c r="B79" s="113"/>
      <c r="C79" s="113"/>
      <c r="D79" s="113"/>
      <c r="E79" s="18">
        <v>872042.65</v>
      </c>
    </row>
    <row r="80" spans="1:5" ht="15">
      <c r="A80" s="113" t="s">
        <v>833</v>
      </c>
      <c r="B80" s="113"/>
      <c r="C80" s="113"/>
      <c r="D80" s="113"/>
      <c r="E80" s="18">
        <v>771261.39</v>
      </c>
    </row>
    <row r="81" spans="1:5" ht="15">
      <c r="A81" s="113" t="s">
        <v>834</v>
      </c>
      <c r="B81" s="113"/>
      <c r="C81" s="113"/>
      <c r="D81" s="113"/>
      <c r="E81" s="18">
        <v>145542.27</v>
      </c>
    </row>
    <row r="82" spans="1:5" ht="15">
      <c r="A82" s="113" t="s">
        <v>835</v>
      </c>
      <c r="B82" s="113"/>
      <c r="C82" s="113"/>
      <c r="D82" s="113"/>
      <c r="E82" s="18">
        <v>106245.86</v>
      </c>
    </row>
    <row r="83" spans="1:5" ht="15">
      <c r="A83" s="113" t="s">
        <v>836</v>
      </c>
      <c r="B83" s="113"/>
      <c r="C83" s="113"/>
      <c r="D83" s="113"/>
      <c r="E83" s="18">
        <f>368783+132696</f>
        <v>501479</v>
      </c>
    </row>
    <row r="84" spans="1:5" ht="15">
      <c r="A84" s="113" t="s">
        <v>1238</v>
      </c>
      <c r="B84" s="113"/>
      <c r="C84" s="113"/>
      <c r="D84" s="113"/>
      <c r="E84" s="15">
        <f>SUM(E78-E80)</f>
        <v>289795.7599999999</v>
      </c>
    </row>
    <row r="85" spans="1:5" ht="15">
      <c r="A85" s="113" t="s">
        <v>837</v>
      </c>
      <c r="B85" s="113"/>
      <c r="C85" s="113"/>
      <c r="D85" s="113"/>
      <c r="E85" s="15">
        <f>SUM(E81-E83)</f>
        <v>-355936.73</v>
      </c>
    </row>
    <row r="86" spans="1:5" ht="15">
      <c r="A86" s="113" t="s">
        <v>2095</v>
      </c>
      <c r="B86" s="113"/>
      <c r="C86" s="113"/>
      <c r="D86" s="113"/>
      <c r="E86" s="15">
        <f>SUM(E79-E80)</f>
        <v>100781.26000000001</v>
      </c>
    </row>
  </sheetData>
  <sheetProtection/>
  <mergeCells count="30">
    <mergeCell ref="A81:D81"/>
    <mergeCell ref="A82:D82"/>
    <mergeCell ref="A62:D62"/>
    <mergeCell ref="A66:D66"/>
    <mergeCell ref="A79:D79"/>
    <mergeCell ref="A80:D80"/>
    <mergeCell ref="A70:D70"/>
    <mergeCell ref="A72:D72"/>
    <mergeCell ref="A73:D73"/>
    <mergeCell ref="A74:D74"/>
    <mergeCell ref="A33:D33"/>
    <mergeCell ref="A37:D37"/>
    <mergeCell ref="A85:D85"/>
    <mergeCell ref="A86:D86"/>
    <mergeCell ref="A75:D75"/>
    <mergeCell ref="A76:D76"/>
    <mergeCell ref="A77:D77"/>
    <mergeCell ref="A78:D78"/>
    <mergeCell ref="A83:D83"/>
    <mergeCell ref="A84:D84"/>
    <mergeCell ref="A48:D48"/>
    <mergeCell ref="A49:D49"/>
    <mergeCell ref="A1:E1"/>
    <mergeCell ref="B3:C3"/>
    <mergeCell ref="A5:D5"/>
    <mergeCell ref="A8:D8"/>
    <mergeCell ref="B10:C10"/>
    <mergeCell ref="A11:D11"/>
    <mergeCell ref="A16:D16"/>
    <mergeCell ref="A29:D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94"/>
  <sheetViews>
    <sheetView zoomScalePageLayoutView="0" workbookViewId="0" topLeftCell="A1">
      <pane ySplit="1" topLeftCell="A86" activePane="bottomLeft" state="frozen"/>
      <selection pane="topLeft" activeCell="A2" sqref="A2"/>
      <selection pane="bottomLeft" activeCell="C99" sqref="C99"/>
    </sheetView>
  </sheetViews>
  <sheetFormatPr defaultColWidth="13.375" defaultRowHeight="12.75"/>
  <cols>
    <col min="1" max="1" width="4.125" style="1" customWidth="1"/>
    <col min="2" max="2" width="12.25390625" style="2" customWidth="1"/>
    <col min="3" max="3" width="11.875" style="1" customWidth="1"/>
    <col min="4" max="4" width="62.125" style="1" customWidth="1"/>
    <col min="5" max="5" width="18.00390625" style="1" customWidth="1"/>
    <col min="6" max="8" width="11.375" style="1" customWidth="1"/>
    <col min="9" max="98" width="12.375" style="1" customWidth="1"/>
    <col min="99" max="16384" width="13.375" style="1" customWidth="1"/>
  </cols>
  <sheetData>
    <row r="1" spans="1:5" ht="15.75">
      <c r="A1" s="121" t="s">
        <v>373</v>
      </c>
      <c r="B1" s="121"/>
      <c r="C1" s="121"/>
      <c r="D1" s="121"/>
      <c r="E1" s="121"/>
    </row>
    <row r="2" spans="1:5" ht="36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27" t="s">
        <v>1943</v>
      </c>
      <c r="C3" s="127"/>
      <c r="D3" s="10"/>
      <c r="E3" s="16">
        <f>SUM(E4+E6+E9)</f>
        <v>54334.59</v>
      </c>
    </row>
    <row r="4" spans="1:5" ht="15.75" customHeight="1">
      <c r="A4" s="118" t="s">
        <v>1945</v>
      </c>
      <c r="B4" s="119"/>
      <c r="C4" s="119"/>
      <c r="D4" s="120"/>
      <c r="E4" s="13">
        <f>SUM(E5)</f>
        <v>39423.17</v>
      </c>
    </row>
    <row r="5" spans="1:5" ht="15">
      <c r="A5" s="11"/>
      <c r="B5" s="15" t="s">
        <v>1987</v>
      </c>
      <c r="C5" s="14" t="s">
        <v>144</v>
      </c>
      <c r="D5" s="14" t="s">
        <v>165</v>
      </c>
      <c r="E5" s="15">
        <v>39423.17</v>
      </c>
    </row>
    <row r="6" spans="1:5" ht="16.5" customHeight="1">
      <c r="A6" s="118" t="s">
        <v>1949</v>
      </c>
      <c r="B6" s="119"/>
      <c r="C6" s="119"/>
      <c r="D6" s="120"/>
      <c r="E6" s="13">
        <f>SUM(E7:E8)</f>
        <v>14205.89</v>
      </c>
    </row>
    <row r="7" spans="1:5" ht="15">
      <c r="A7" s="11"/>
      <c r="B7" s="15" t="s">
        <v>1988</v>
      </c>
      <c r="C7" s="14" t="s">
        <v>150</v>
      </c>
      <c r="D7" s="14" t="s">
        <v>1298</v>
      </c>
      <c r="E7" s="15">
        <v>10428.15</v>
      </c>
    </row>
    <row r="8" spans="1:5" ht="15">
      <c r="A8" s="11"/>
      <c r="B8" s="15" t="s">
        <v>1990</v>
      </c>
      <c r="C8" s="14" t="s">
        <v>144</v>
      </c>
      <c r="D8" s="14" t="s">
        <v>1991</v>
      </c>
      <c r="E8" s="15">
        <v>3777.74</v>
      </c>
    </row>
    <row r="9" spans="1:5" ht="15">
      <c r="A9" s="118" t="s">
        <v>1534</v>
      </c>
      <c r="B9" s="119"/>
      <c r="C9" s="119"/>
      <c r="D9" s="120"/>
      <c r="E9" s="13">
        <f>SUM(E10:E11)</f>
        <v>705.53</v>
      </c>
    </row>
    <row r="10" spans="1:5" ht="15">
      <c r="A10" s="11"/>
      <c r="B10" s="15" t="s">
        <v>808</v>
      </c>
      <c r="C10" s="14" t="s">
        <v>150</v>
      </c>
      <c r="D10" s="14" t="s">
        <v>1992</v>
      </c>
      <c r="E10" s="15">
        <v>285</v>
      </c>
    </row>
    <row r="11" spans="1:5" ht="15">
      <c r="A11" s="11"/>
      <c r="B11" s="15" t="s">
        <v>1777</v>
      </c>
      <c r="C11" s="14" t="s">
        <v>145</v>
      </c>
      <c r="D11" s="14" t="s">
        <v>1778</v>
      </c>
      <c r="E11" s="15">
        <v>420.53</v>
      </c>
    </row>
    <row r="12" spans="1:5" ht="15">
      <c r="A12" s="10"/>
      <c r="B12" s="127" t="s">
        <v>1978</v>
      </c>
      <c r="C12" s="127"/>
      <c r="D12" s="10"/>
      <c r="E12" s="16">
        <f>SUM(E13+E19+E31+E34+E38+E51+E52+E65+E74)</f>
        <v>130235.815</v>
      </c>
    </row>
    <row r="13" spans="1:5" ht="15" customHeight="1">
      <c r="A13" s="118" t="s">
        <v>1235</v>
      </c>
      <c r="B13" s="119"/>
      <c r="C13" s="119"/>
      <c r="D13" s="120"/>
      <c r="E13" s="13">
        <f>SUM(E14:E18)</f>
        <v>2167.85</v>
      </c>
    </row>
    <row r="14" spans="1:5" ht="15">
      <c r="A14" s="14"/>
      <c r="B14" s="15" t="s">
        <v>1779</v>
      </c>
      <c r="C14" s="14" t="s">
        <v>150</v>
      </c>
      <c r="D14" s="14" t="s">
        <v>286</v>
      </c>
      <c r="E14" s="15">
        <v>95.27</v>
      </c>
    </row>
    <row r="15" spans="1:5" ht="15">
      <c r="A15" s="14"/>
      <c r="B15" s="15" t="s">
        <v>1434</v>
      </c>
      <c r="C15" s="14" t="s">
        <v>145</v>
      </c>
      <c r="D15" s="14" t="s">
        <v>1437</v>
      </c>
      <c r="E15" s="15">
        <v>160.67</v>
      </c>
    </row>
    <row r="16" spans="1:5" ht="15">
      <c r="A16" s="14"/>
      <c r="B16" s="15" t="s">
        <v>331</v>
      </c>
      <c r="C16" s="14" t="s">
        <v>147</v>
      </c>
      <c r="D16" s="14" t="s">
        <v>2462</v>
      </c>
      <c r="E16" s="15">
        <v>1478</v>
      </c>
    </row>
    <row r="17" spans="1:5" ht="15">
      <c r="A17" s="14"/>
      <c r="B17" s="15" t="s">
        <v>2274</v>
      </c>
      <c r="C17" s="14" t="s">
        <v>148</v>
      </c>
      <c r="D17" s="14" t="s">
        <v>2277</v>
      </c>
      <c r="E17" s="15">
        <v>112.82</v>
      </c>
    </row>
    <row r="18" spans="1:5" ht="15">
      <c r="A18" s="14"/>
      <c r="B18" s="15" t="s">
        <v>1959</v>
      </c>
      <c r="C18" s="14" t="s">
        <v>148</v>
      </c>
      <c r="D18" s="14" t="s">
        <v>1933</v>
      </c>
      <c r="E18" s="15">
        <v>321.09</v>
      </c>
    </row>
    <row r="19" spans="1:5" ht="15.75" customHeight="1">
      <c r="A19" s="118" t="s">
        <v>1947</v>
      </c>
      <c r="B19" s="119"/>
      <c r="C19" s="119"/>
      <c r="D19" s="120"/>
      <c r="E19" s="13">
        <f>SUM(E20:E30)</f>
        <v>12224.33</v>
      </c>
    </row>
    <row r="20" spans="1:5" ht="15">
      <c r="A20" s="14"/>
      <c r="B20" s="15" t="s">
        <v>2027</v>
      </c>
      <c r="C20" s="14" t="s">
        <v>146</v>
      </c>
      <c r="D20" s="14" t="s">
        <v>2034</v>
      </c>
      <c r="E20" s="15">
        <v>1571.84</v>
      </c>
    </row>
    <row r="21" spans="1:5" ht="15">
      <c r="A21" s="14"/>
      <c r="B21" s="15" t="s">
        <v>1779</v>
      </c>
      <c r="C21" s="14" t="s">
        <v>145</v>
      </c>
      <c r="D21" s="14" t="s">
        <v>1780</v>
      </c>
      <c r="E21" s="15">
        <v>205.08</v>
      </c>
    </row>
    <row r="22" spans="1:5" ht="15">
      <c r="A22" s="14"/>
      <c r="B22" s="15" t="s">
        <v>416</v>
      </c>
      <c r="C22" s="14" t="s">
        <v>147</v>
      </c>
      <c r="D22" s="14" t="s">
        <v>423</v>
      </c>
      <c r="E22" s="15">
        <v>6034</v>
      </c>
    </row>
    <row r="23" spans="1:5" ht="15">
      <c r="A23" s="14"/>
      <c r="B23" s="15" t="s">
        <v>2347</v>
      </c>
      <c r="C23" s="14" t="s">
        <v>152</v>
      </c>
      <c r="D23" s="14" t="s">
        <v>2348</v>
      </c>
      <c r="E23" s="15">
        <v>1119</v>
      </c>
    </row>
    <row r="24" spans="1:5" ht="15">
      <c r="A24" s="14"/>
      <c r="B24" s="15" t="s">
        <v>1283</v>
      </c>
      <c r="C24" s="14" t="s">
        <v>1942</v>
      </c>
      <c r="D24" s="14" t="s">
        <v>1287</v>
      </c>
      <c r="E24" s="15">
        <v>310.6</v>
      </c>
    </row>
    <row r="25" spans="1:5" ht="15">
      <c r="A25" s="14"/>
      <c r="B25" s="15" t="s">
        <v>1777</v>
      </c>
      <c r="C25" s="14" t="s">
        <v>1942</v>
      </c>
      <c r="D25" s="14" t="s">
        <v>1066</v>
      </c>
      <c r="E25" s="15">
        <v>613.52</v>
      </c>
    </row>
    <row r="26" spans="1:5" ht="15">
      <c r="A26" s="14"/>
      <c r="B26" s="15" t="s">
        <v>2522</v>
      </c>
      <c r="C26" s="14" t="s">
        <v>144</v>
      </c>
      <c r="D26" s="14" t="s">
        <v>1993</v>
      </c>
      <c r="E26" s="15">
        <v>111</v>
      </c>
    </row>
    <row r="27" spans="1:5" ht="13.5" customHeight="1">
      <c r="A27" s="14"/>
      <c r="B27" s="15" t="s">
        <v>789</v>
      </c>
      <c r="C27" s="14" t="s">
        <v>144</v>
      </c>
      <c r="D27" s="14" t="s">
        <v>1994</v>
      </c>
      <c r="E27" s="15">
        <v>1320.41</v>
      </c>
    </row>
    <row r="28" spans="1:5" ht="15">
      <c r="A28" s="14"/>
      <c r="B28" s="15" t="s">
        <v>2389</v>
      </c>
      <c r="C28" s="14" t="s">
        <v>151</v>
      </c>
      <c r="D28" s="14" t="s">
        <v>1995</v>
      </c>
      <c r="E28" s="15">
        <v>39</v>
      </c>
    </row>
    <row r="29" spans="1:5" ht="15">
      <c r="A29" s="14"/>
      <c r="B29" s="15" t="s">
        <v>1086</v>
      </c>
      <c r="C29" s="14" t="s">
        <v>151</v>
      </c>
      <c r="D29" s="14" t="s">
        <v>2624</v>
      </c>
      <c r="E29" s="15">
        <v>39</v>
      </c>
    </row>
    <row r="30" spans="1:5" ht="15">
      <c r="A30" s="14"/>
      <c r="B30" s="15" t="s">
        <v>1088</v>
      </c>
      <c r="C30" s="14" t="s">
        <v>151</v>
      </c>
      <c r="D30" s="14" t="s">
        <v>1996</v>
      </c>
      <c r="E30" s="15">
        <v>860.88</v>
      </c>
    </row>
    <row r="31" spans="1:5" ht="16.5" customHeight="1">
      <c r="A31" s="118" t="s">
        <v>1948</v>
      </c>
      <c r="B31" s="119"/>
      <c r="C31" s="119"/>
      <c r="D31" s="120"/>
      <c r="E31" s="13">
        <f>SUM(E32:E33)</f>
        <v>1863.02</v>
      </c>
    </row>
    <row r="32" spans="1:5" ht="15">
      <c r="A32" s="14"/>
      <c r="B32" s="15" t="s">
        <v>2188</v>
      </c>
      <c r="C32" s="14" t="s">
        <v>146</v>
      </c>
      <c r="D32" s="14" t="s">
        <v>2189</v>
      </c>
      <c r="E32" s="15">
        <v>1296.02</v>
      </c>
    </row>
    <row r="33" spans="1:5" ht="15">
      <c r="A33" s="14"/>
      <c r="B33" s="15" t="s">
        <v>968</v>
      </c>
      <c r="C33" s="14" t="s">
        <v>150</v>
      </c>
      <c r="D33" s="14" t="s">
        <v>1120</v>
      </c>
      <c r="E33" s="15">
        <v>567</v>
      </c>
    </row>
    <row r="34" spans="1:5" ht="18.75" customHeight="1">
      <c r="A34" s="118" t="s">
        <v>1951</v>
      </c>
      <c r="B34" s="119"/>
      <c r="C34" s="119"/>
      <c r="D34" s="120"/>
      <c r="E34" s="13">
        <f>SUM(E35:E37)</f>
        <v>2025.9</v>
      </c>
    </row>
    <row r="35" spans="1:5" ht="15">
      <c r="A35" s="14"/>
      <c r="B35" s="15" t="s">
        <v>1974</v>
      </c>
      <c r="C35" s="14" t="s">
        <v>1941</v>
      </c>
      <c r="D35" s="14" t="s">
        <v>1976</v>
      </c>
      <c r="E35" s="15">
        <v>241.6</v>
      </c>
    </row>
    <row r="36" spans="1:5" ht="15">
      <c r="A36" s="14"/>
      <c r="B36" s="15" t="s">
        <v>1090</v>
      </c>
      <c r="C36" s="14" t="s">
        <v>150</v>
      </c>
      <c r="D36" s="14" t="s">
        <v>1997</v>
      </c>
      <c r="E36" s="15">
        <v>72</v>
      </c>
    </row>
    <row r="37" spans="1:5" ht="15">
      <c r="A37" s="14"/>
      <c r="B37" s="15" t="s">
        <v>2625</v>
      </c>
      <c r="C37" s="14" t="s">
        <v>144</v>
      </c>
      <c r="D37" s="14" t="s">
        <v>1998</v>
      </c>
      <c r="E37" s="15">
        <v>1712.3</v>
      </c>
    </row>
    <row r="38" spans="1:5" s="40" customFormat="1" ht="15" customHeight="1">
      <c r="A38" s="118" t="s">
        <v>192</v>
      </c>
      <c r="B38" s="119"/>
      <c r="C38" s="119"/>
      <c r="D38" s="120"/>
      <c r="E38" s="13">
        <f>SUM(E39:E50)</f>
        <v>49821.742999999995</v>
      </c>
    </row>
    <row r="39" spans="1:5" ht="15">
      <c r="A39" s="14"/>
      <c r="B39" s="15">
        <v>1280.6</v>
      </c>
      <c r="C39" s="14" t="s">
        <v>146</v>
      </c>
      <c r="D39" s="14">
        <v>3.12</v>
      </c>
      <c r="E39" s="15">
        <f aca="true" t="shared" si="0" ref="E39:E50">B39*D39</f>
        <v>3995.4719999999998</v>
      </c>
    </row>
    <row r="40" spans="1:5" ht="15">
      <c r="A40" s="14"/>
      <c r="B40" s="15">
        <v>1280.6</v>
      </c>
      <c r="C40" s="14" t="s">
        <v>145</v>
      </c>
      <c r="D40" s="14">
        <v>3.106</v>
      </c>
      <c r="E40" s="15">
        <f t="shared" si="0"/>
        <v>3977.5435999999995</v>
      </c>
    </row>
    <row r="41" spans="1:5" ht="15">
      <c r="A41" s="14"/>
      <c r="B41" s="15">
        <v>1280.6</v>
      </c>
      <c r="C41" s="14" t="s">
        <v>147</v>
      </c>
      <c r="D41" s="14">
        <v>3.324</v>
      </c>
      <c r="E41" s="15">
        <f t="shared" si="0"/>
        <v>4256.7144</v>
      </c>
    </row>
    <row r="42" spans="1:5" ht="15">
      <c r="A42" s="14"/>
      <c r="B42" s="15">
        <v>1280.6</v>
      </c>
      <c r="C42" s="14" t="s">
        <v>148</v>
      </c>
      <c r="D42" s="14">
        <v>3.5</v>
      </c>
      <c r="E42" s="15">
        <f t="shared" si="0"/>
        <v>4482.099999999999</v>
      </c>
    </row>
    <row r="43" spans="1:5" ht="15">
      <c r="A43" s="14"/>
      <c r="B43" s="15">
        <v>1280.6</v>
      </c>
      <c r="C43" s="14" t="s">
        <v>149</v>
      </c>
      <c r="D43" s="14">
        <v>3.159</v>
      </c>
      <c r="E43" s="15">
        <f t="shared" si="0"/>
        <v>4045.4153999999994</v>
      </c>
    </row>
    <row r="44" spans="1:5" ht="15">
      <c r="A44" s="14"/>
      <c r="B44" s="15">
        <v>1280.6</v>
      </c>
      <c r="C44" s="14" t="s">
        <v>152</v>
      </c>
      <c r="D44" s="14">
        <v>3.526</v>
      </c>
      <c r="E44" s="15">
        <f t="shared" si="0"/>
        <v>4515.3956</v>
      </c>
    </row>
    <row r="45" spans="1:5" ht="15">
      <c r="A45" s="14"/>
      <c r="B45" s="15">
        <v>1280.6</v>
      </c>
      <c r="C45" s="14" t="s">
        <v>1940</v>
      </c>
      <c r="D45" s="14">
        <v>3</v>
      </c>
      <c r="E45" s="15">
        <f t="shared" si="0"/>
        <v>3841.7999999999997</v>
      </c>
    </row>
    <row r="46" spans="1:5" ht="15">
      <c r="A46" s="14"/>
      <c r="B46" s="15">
        <v>1280.6</v>
      </c>
      <c r="C46" s="14" t="s">
        <v>1941</v>
      </c>
      <c r="D46" s="14">
        <v>3.12</v>
      </c>
      <c r="E46" s="15">
        <f t="shared" si="0"/>
        <v>3995.4719999999998</v>
      </c>
    </row>
    <row r="47" spans="1:5" ht="15">
      <c r="A47" s="14"/>
      <c r="B47" s="15">
        <v>1280.6</v>
      </c>
      <c r="C47" s="14" t="s">
        <v>1942</v>
      </c>
      <c r="D47" s="14">
        <v>3.69</v>
      </c>
      <c r="E47" s="15">
        <f t="shared" si="0"/>
        <v>4725.414</v>
      </c>
    </row>
    <row r="48" spans="1:5" ht="15">
      <c r="A48" s="14"/>
      <c r="B48" s="15">
        <v>1280.6</v>
      </c>
      <c r="C48" s="14" t="s">
        <v>150</v>
      </c>
      <c r="D48" s="14">
        <v>3.12</v>
      </c>
      <c r="E48" s="15">
        <f t="shared" si="0"/>
        <v>3995.4719999999998</v>
      </c>
    </row>
    <row r="49" spans="1:5" ht="15">
      <c r="A49" s="14"/>
      <c r="B49" s="15">
        <v>1280.6</v>
      </c>
      <c r="C49" s="14" t="s">
        <v>144</v>
      </c>
      <c r="D49" s="14">
        <v>3.12</v>
      </c>
      <c r="E49" s="15">
        <f t="shared" si="0"/>
        <v>3995.4719999999998</v>
      </c>
    </row>
    <row r="50" spans="1:5" ht="15">
      <c r="A50" s="14"/>
      <c r="B50" s="15">
        <v>1280.6</v>
      </c>
      <c r="C50" s="14" t="s">
        <v>151</v>
      </c>
      <c r="D50" s="14">
        <v>3.12</v>
      </c>
      <c r="E50" s="15">
        <f t="shared" si="0"/>
        <v>3995.4719999999998</v>
      </c>
    </row>
    <row r="51" spans="1:5" ht="15.75" customHeight="1">
      <c r="A51" s="118" t="s">
        <v>196</v>
      </c>
      <c r="B51" s="119"/>
      <c r="C51" s="119"/>
      <c r="D51" s="120"/>
      <c r="E51" s="13">
        <v>19977.36</v>
      </c>
    </row>
    <row r="52" spans="1:5" ht="16.5" customHeight="1">
      <c r="A52" s="118" t="s">
        <v>199</v>
      </c>
      <c r="B52" s="119"/>
      <c r="C52" s="119"/>
      <c r="D52" s="120"/>
      <c r="E52" s="13">
        <f>SUM(E53:E64)</f>
        <v>22751.270000000004</v>
      </c>
    </row>
    <row r="53" spans="1:5" ht="15">
      <c r="A53" s="14"/>
      <c r="B53" s="15" t="s">
        <v>201</v>
      </c>
      <c r="C53" s="14" t="s">
        <v>146</v>
      </c>
      <c r="D53" s="14" t="s">
        <v>1536</v>
      </c>
      <c r="E53" s="15">
        <v>1973.55</v>
      </c>
    </row>
    <row r="54" spans="1:5" ht="15">
      <c r="A54" s="14"/>
      <c r="B54" s="15" t="s">
        <v>2302</v>
      </c>
      <c r="C54" s="14" t="s">
        <v>148</v>
      </c>
      <c r="D54" s="14" t="s">
        <v>1783</v>
      </c>
      <c r="E54" s="15">
        <v>13522.93</v>
      </c>
    </row>
    <row r="55" spans="1:5" ht="15">
      <c r="A55" s="14"/>
      <c r="B55" s="15" t="s">
        <v>854</v>
      </c>
      <c r="C55" s="14" t="s">
        <v>152</v>
      </c>
      <c r="D55" s="14" t="s">
        <v>374</v>
      </c>
      <c r="E55" s="15">
        <v>1294.7</v>
      </c>
    </row>
    <row r="56" spans="1:5" ht="15">
      <c r="A56" s="14"/>
      <c r="B56" s="15" t="s">
        <v>1777</v>
      </c>
      <c r="C56" s="14" t="s">
        <v>1940</v>
      </c>
      <c r="D56" s="14" t="s">
        <v>1237</v>
      </c>
      <c r="E56" s="15">
        <f>41.29*2</f>
        <v>82.58</v>
      </c>
    </row>
    <row r="57" spans="1:5" ht="15">
      <c r="A57" s="14"/>
      <c r="B57" s="15" t="s">
        <v>1124</v>
      </c>
      <c r="C57" s="14" t="s">
        <v>1941</v>
      </c>
      <c r="D57" s="14" t="s">
        <v>375</v>
      </c>
      <c r="E57" s="15">
        <v>173.34</v>
      </c>
    </row>
    <row r="58" spans="1:5" ht="13.5" customHeight="1">
      <c r="A58" s="14"/>
      <c r="B58" s="15" t="s">
        <v>2201</v>
      </c>
      <c r="C58" s="14" t="s">
        <v>1942</v>
      </c>
      <c r="D58" s="14" t="s">
        <v>1536</v>
      </c>
      <c r="E58" s="15">
        <v>726.72</v>
      </c>
    </row>
    <row r="59" spans="1:5" ht="15">
      <c r="A59" s="14"/>
      <c r="B59" s="18" t="s">
        <v>1282</v>
      </c>
      <c r="C59" s="14" t="s">
        <v>1942</v>
      </c>
      <c r="D59" s="14" t="s">
        <v>1536</v>
      </c>
      <c r="E59" s="18">
        <v>923.13</v>
      </c>
    </row>
    <row r="60" spans="1:5" ht="15">
      <c r="A60" s="14"/>
      <c r="B60" s="15" t="s">
        <v>1999</v>
      </c>
      <c r="C60" s="14" t="s">
        <v>150</v>
      </c>
      <c r="D60" s="14" t="s">
        <v>945</v>
      </c>
      <c r="E60" s="15">
        <v>404.54</v>
      </c>
    </row>
    <row r="61" spans="1:5" ht="15">
      <c r="A61" s="14"/>
      <c r="B61" s="15" t="s">
        <v>1400</v>
      </c>
      <c r="C61" s="14" t="s">
        <v>150</v>
      </c>
      <c r="D61" s="14" t="s">
        <v>410</v>
      </c>
      <c r="E61" s="15">
        <v>1858.46</v>
      </c>
    </row>
    <row r="62" spans="1:5" ht="15">
      <c r="A62" s="14"/>
      <c r="B62" s="15" t="s">
        <v>1095</v>
      </c>
      <c r="C62" s="14" t="s">
        <v>150</v>
      </c>
      <c r="D62" s="14" t="s">
        <v>1536</v>
      </c>
      <c r="E62" s="15">
        <v>196.61</v>
      </c>
    </row>
    <row r="63" spans="1:5" ht="15">
      <c r="A63" s="14"/>
      <c r="B63" s="15" t="s">
        <v>1096</v>
      </c>
      <c r="C63" s="14" t="s">
        <v>151</v>
      </c>
      <c r="D63" s="14" t="s">
        <v>1536</v>
      </c>
      <c r="E63" s="15">
        <v>1105.3</v>
      </c>
    </row>
    <row r="64" spans="1:5" ht="15" customHeight="1">
      <c r="A64" s="14"/>
      <c r="B64" s="15" t="s">
        <v>943</v>
      </c>
      <c r="C64" s="14" t="s">
        <v>151</v>
      </c>
      <c r="D64" s="14" t="s">
        <v>1359</v>
      </c>
      <c r="E64" s="15">
        <v>489.41</v>
      </c>
    </row>
    <row r="65" spans="1:5" ht="15.75" customHeight="1">
      <c r="A65" s="118" t="s">
        <v>194</v>
      </c>
      <c r="B65" s="119"/>
      <c r="C65" s="119"/>
      <c r="D65" s="120"/>
      <c r="E65" s="13">
        <f>SUM(E66:E73)</f>
        <v>13431.02</v>
      </c>
    </row>
    <row r="66" spans="1:5" ht="15">
      <c r="A66" s="11"/>
      <c r="B66" s="15" t="s">
        <v>1075</v>
      </c>
      <c r="C66" s="14" t="s">
        <v>144</v>
      </c>
      <c r="D66" s="14" t="s">
        <v>1989</v>
      </c>
      <c r="E66" s="15">
        <v>462</v>
      </c>
    </row>
    <row r="67" spans="1:5" ht="15">
      <c r="A67" s="14"/>
      <c r="B67" s="15" t="s">
        <v>750</v>
      </c>
      <c r="C67" s="14" t="s">
        <v>147</v>
      </c>
      <c r="D67" s="14" t="s">
        <v>376</v>
      </c>
      <c r="E67" s="15">
        <v>8588.67</v>
      </c>
    </row>
    <row r="68" spans="1:5" ht="15">
      <c r="A68" s="14"/>
      <c r="B68" s="15" t="s">
        <v>321</v>
      </c>
      <c r="C68" s="14" t="s">
        <v>147</v>
      </c>
      <c r="D68" s="14" t="s">
        <v>377</v>
      </c>
      <c r="E68" s="15">
        <v>1970</v>
      </c>
    </row>
    <row r="69" spans="1:5" ht="15">
      <c r="A69" s="14"/>
      <c r="B69" s="15" t="s">
        <v>1777</v>
      </c>
      <c r="C69" s="14" t="s">
        <v>148</v>
      </c>
      <c r="D69" s="14" t="s">
        <v>1501</v>
      </c>
      <c r="E69" s="15">
        <v>133.75</v>
      </c>
    </row>
    <row r="70" spans="1:5" ht="15">
      <c r="A70" s="14"/>
      <c r="B70" s="15" t="s">
        <v>1894</v>
      </c>
      <c r="C70" s="14" t="s">
        <v>1940</v>
      </c>
      <c r="D70" s="14" t="s">
        <v>1905</v>
      </c>
      <c r="E70" s="15">
        <v>938</v>
      </c>
    </row>
    <row r="71" spans="1:5" ht="15">
      <c r="A71" s="14"/>
      <c r="B71" s="15" t="s">
        <v>1909</v>
      </c>
      <c r="C71" s="14" t="s">
        <v>1940</v>
      </c>
      <c r="D71" s="14" t="s">
        <v>1911</v>
      </c>
      <c r="E71" s="15">
        <v>538</v>
      </c>
    </row>
    <row r="72" spans="1:5" ht="15">
      <c r="A72" s="14"/>
      <c r="B72" s="15" t="s">
        <v>2632</v>
      </c>
      <c r="C72" s="14" t="s">
        <v>1942</v>
      </c>
      <c r="D72" s="14" t="s">
        <v>1052</v>
      </c>
      <c r="E72" s="15">
        <v>761.6</v>
      </c>
    </row>
    <row r="73" spans="1:5" ht="15">
      <c r="A73" s="14"/>
      <c r="B73" s="15" t="s">
        <v>2507</v>
      </c>
      <c r="C73" s="14" t="s">
        <v>144</v>
      </c>
      <c r="D73" s="14" t="s">
        <v>2000</v>
      </c>
      <c r="E73" s="15">
        <v>39</v>
      </c>
    </row>
    <row r="74" spans="1:5" ht="16.5" customHeight="1">
      <c r="A74" s="118" t="s">
        <v>200</v>
      </c>
      <c r="B74" s="119"/>
      <c r="C74" s="119"/>
      <c r="D74" s="120"/>
      <c r="E74" s="13">
        <f>SUM(E75:E79)</f>
        <v>5973.321999999999</v>
      </c>
    </row>
    <row r="75" spans="1:5" ht="15">
      <c r="A75" s="14"/>
      <c r="B75" s="15"/>
      <c r="C75" s="14"/>
      <c r="D75" s="14" t="s">
        <v>1490</v>
      </c>
      <c r="E75" s="15">
        <v>1383</v>
      </c>
    </row>
    <row r="76" spans="1:5" ht="15">
      <c r="A76" s="14"/>
      <c r="B76" s="15" t="s">
        <v>1485</v>
      </c>
      <c r="C76" s="14" t="s">
        <v>148</v>
      </c>
      <c r="D76" s="14" t="s">
        <v>1499</v>
      </c>
      <c r="E76" s="15">
        <f>1280.6*0.47</f>
        <v>601.882</v>
      </c>
    </row>
    <row r="77" spans="1:5" ht="15">
      <c r="A77" s="14"/>
      <c r="B77" s="15" t="s">
        <v>2341</v>
      </c>
      <c r="C77" s="14" t="s">
        <v>152</v>
      </c>
      <c r="D77" s="14" t="s">
        <v>2343</v>
      </c>
      <c r="E77" s="15">
        <v>1280</v>
      </c>
    </row>
    <row r="78" spans="1:5" ht="15">
      <c r="A78" s="14"/>
      <c r="B78" s="15" t="s">
        <v>131</v>
      </c>
      <c r="C78" s="14" t="s">
        <v>152</v>
      </c>
      <c r="D78" s="14" t="s">
        <v>378</v>
      </c>
      <c r="E78" s="15">
        <v>2068.99</v>
      </c>
    </row>
    <row r="79" spans="1:5" ht="15">
      <c r="A79" s="14"/>
      <c r="B79" s="15" t="s">
        <v>180</v>
      </c>
      <c r="C79" s="14" t="s">
        <v>1940</v>
      </c>
      <c r="D79" s="14" t="s">
        <v>181</v>
      </c>
      <c r="E79" s="15">
        <v>639.45</v>
      </c>
    </row>
    <row r="80" spans="1:5" ht="15">
      <c r="A80" s="115" t="s">
        <v>226</v>
      </c>
      <c r="B80" s="115"/>
      <c r="C80" s="115"/>
      <c r="D80" s="115"/>
      <c r="E80" s="18">
        <v>14137.82</v>
      </c>
    </row>
    <row r="81" spans="1:5" ht="15">
      <c r="A81" s="116" t="s">
        <v>217</v>
      </c>
      <c r="B81" s="116"/>
      <c r="C81" s="116"/>
      <c r="D81" s="116"/>
      <c r="E81" s="18">
        <v>18240.32</v>
      </c>
    </row>
    <row r="82" spans="1:5" ht="15">
      <c r="A82" s="116" t="s">
        <v>1292</v>
      </c>
      <c r="B82" s="116"/>
      <c r="C82" s="116"/>
      <c r="D82" s="116"/>
      <c r="E82" s="18">
        <v>28311.37</v>
      </c>
    </row>
    <row r="83" spans="1:5" ht="15">
      <c r="A83" s="117" t="s">
        <v>1293</v>
      </c>
      <c r="B83" s="117"/>
      <c r="C83" s="117"/>
      <c r="D83" s="117"/>
      <c r="E83" s="30">
        <f>SUM(E3+E12+E80+E81+E82)</f>
        <v>245259.915</v>
      </c>
    </row>
    <row r="84" spans="1:5" ht="15">
      <c r="A84" s="113" t="s">
        <v>1294</v>
      </c>
      <c r="B84" s="113"/>
      <c r="C84" s="113"/>
      <c r="D84" s="113"/>
      <c r="E84" s="18">
        <v>239061.7</v>
      </c>
    </row>
    <row r="85" spans="1:5" ht="15">
      <c r="A85" s="113" t="s">
        <v>1295</v>
      </c>
      <c r="B85" s="113"/>
      <c r="C85" s="113"/>
      <c r="D85" s="113"/>
      <c r="E85" s="18">
        <v>35805.96</v>
      </c>
    </row>
    <row r="86" spans="1:5" ht="15">
      <c r="A86" s="113" t="s">
        <v>831</v>
      </c>
      <c r="B86" s="113"/>
      <c r="C86" s="113"/>
      <c r="D86" s="113"/>
      <c r="E86" s="18">
        <v>588383.5</v>
      </c>
    </row>
    <row r="87" spans="1:5" ht="15">
      <c r="A87" s="113" t="s">
        <v>832</v>
      </c>
      <c r="B87" s="113"/>
      <c r="C87" s="113"/>
      <c r="D87" s="113"/>
      <c r="E87" s="18">
        <v>453561.52</v>
      </c>
    </row>
    <row r="88" spans="1:5" ht="15">
      <c r="A88" s="113" t="s">
        <v>833</v>
      </c>
      <c r="B88" s="113"/>
      <c r="C88" s="113"/>
      <c r="D88" s="113"/>
      <c r="E88" s="18">
        <f>663217.09+8656</f>
        <v>671873.09</v>
      </c>
    </row>
    <row r="89" spans="1:5" ht="15">
      <c r="A89" s="113" t="s">
        <v>834</v>
      </c>
      <c r="B89" s="113"/>
      <c r="C89" s="113"/>
      <c r="D89" s="113"/>
      <c r="E89" s="18">
        <v>82964.98</v>
      </c>
    </row>
    <row r="90" spans="1:5" ht="15">
      <c r="A90" s="113" t="s">
        <v>835</v>
      </c>
      <c r="B90" s="113"/>
      <c r="C90" s="113"/>
      <c r="D90" s="113"/>
      <c r="E90" s="18">
        <v>63883</v>
      </c>
    </row>
    <row r="91" spans="1:5" ht="15">
      <c r="A91" s="113" t="s">
        <v>836</v>
      </c>
      <c r="B91" s="113"/>
      <c r="C91" s="113"/>
      <c r="D91" s="113"/>
      <c r="E91" s="18">
        <v>0</v>
      </c>
    </row>
    <row r="92" spans="1:5" ht="33" customHeight="1">
      <c r="A92" s="113" t="s">
        <v>379</v>
      </c>
      <c r="B92" s="113"/>
      <c r="C92" s="113"/>
      <c r="D92" s="113"/>
      <c r="E92" s="15">
        <f>SUM(E86-E88)</f>
        <v>-83489.58999999997</v>
      </c>
    </row>
    <row r="93" spans="1:5" ht="15">
      <c r="A93" s="113" t="s">
        <v>837</v>
      </c>
      <c r="B93" s="113"/>
      <c r="C93" s="113"/>
      <c r="D93" s="113"/>
      <c r="E93" s="15">
        <f>SUM(E89-E91)</f>
        <v>82964.98</v>
      </c>
    </row>
    <row r="94" spans="1:5" ht="30" customHeight="1">
      <c r="A94" s="113" t="s">
        <v>2213</v>
      </c>
      <c r="B94" s="113"/>
      <c r="C94" s="113"/>
      <c r="D94" s="113"/>
      <c r="E94" s="15">
        <f>SUM(E87-E88)</f>
        <v>-218311.56999999995</v>
      </c>
    </row>
  </sheetData>
  <sheetProtection/>
  <mergeCells count="30">
    <mergeCell ref="A85:D85"/>
    <mergeCell ref="A83:D83"/>
    <mergeCell ref="A94:D94"/>
    <mergeCell ref="A38:D38"/>
    <mergeCell ref="A88:D88"/>
    <mergeCell ref="A89:D89"/>
    <mergeCell ref="A90:D90"/>
    <mergeCell ref="A52:D52"/>
    <mergeCell ref="A91:D91"/>
    <mergeCell ref="A92:D92"/>
    <mergeCell ref="A1:E1"/>
    <mergeCell ref="A6:D6"/>
    <mergeCell ref="A9:D9"/>
    <mergeCell ref="A4:D4"/>
    <mergeCell ref="A34:D34"/>
    <mergeCell ref="A93:D93"/>
    <mergeCell ref="A65:D65"/>
    <mergeCell ref="A81:D81"/>
    <mergeCell ref="A87:D87"/>
    <mergeCell ref="A80:D80"/>
    <mergeCell ref="A51:D51"/>
    <mergeCell ref="A13:D13"/>
    <mergeCell ref="B3:C3"/>
    <mergeCell ref="B12:C12"/>
    <mergeCell ref="A86:D86"/>
    <mergeCell ref="A74:D74"/>
    <mergeCell ref="A19:D19"/>
    <mergeCell ref="A31:D31"/>
    <mergeCell ref="A82:D82"/>
    <mergeCell ref="A84:D84"/>
  </mergeCells>
  <printOptions/>
  <pageMargins left="0.5118110236220472" right="0.1968503937007874" top="0.3937007874015748" bottom="0.2362204724409449" header="0.2362204724409449" footer="0.15748031496062992"/>
  <pageSetup horizontalDpi="600" verticalDpi="600" orientation="portrait" paperSize="9" scale="9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68"/>
  <sheetViews>
    <sheetView zoomScalePageLayoutView="0" workbookViewId="0" topLeftCell="A1">
      <pane ySplit="1" topLeftCell="A56" activePane="bottomLeft" state="frozen"/>
      <selection pane="topLeft" activeCell="A2" sqref="A2"/>
      <selection pane="bottomLeft" activeCell="A66" sqref="A66:IV68"/>
    </sheetView>
  </sheetViews>
  <sheetFormatPr defaultColWidth="13.375" defaultRowHeight="12.75"/>
  <cols>
    <col min="1" max="1" width="3.625" style="1" customWidth="1"/>
    <col min="2" max="2" width="9.625" style="2" customWidth="1"/>
    <col min="3" max="3" width="11.00390625" style="1" customWidth="1"/>
    <col min="4" max="4" width="62.00390625" style="1" customWidth="1"/>
    <col min="5" max="5" width="14.625" style="1" customWidth="1"/>
    <col min="6" max="8" width="11.375" style="1" customWidth="1"/>
    <col min="9" max="98" width="12.375" style="1" customWidth="1"/>
    <col min="99" max="16384" width="13.375" style="1" customWidth="1"/>
  </cols>
  <sheetData>
    <row r="1" spans="1:5" ht="15.75">
      <c r="A1" s="121" t="s">
        <v>383</v>
      </c>
      <c r="B1" s="121"/>
      <c r="C1" s="121"/>
      <c r="D1" s="121"/>
      <c r="E1" s="121"/>
    </row>
    <row r="2" spans="1:5" ht="36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42" t="s">
        <v>1943</v>
      </c>
      <c r="C3" s="142"/>
      <c r="D3" s="10"/>
      <c r="E3" s="16">
        <f>SUM(E4:E6)</f>
        <v>15258.590000000002</v>
      </c>
    </row>
    <row r="4" spans="1:5" ht="30">
      <c r="A4" s="11"/>
      <c r="B4" s="15" t="s">
        <v>867</v>
      </c>
      <c r="C4" s="14" t="s">
        <v>152</v>
      </c>
      <c r="D4" s="14" t="s">
        <v>868</v>
      </c>
      <c r="E4" s="15">
        <v>5808.3</v>
      </c>
    </row>
    <row r="5" spans="1:5" ht="15">
      <c r="A5" s="14"/>
      <c r="B5" s="15" t="s">
        <v>259</v>
      </c>
      <c r="C5" s="14" t="s">
        <v>1941</v>
      </c>
      <c r="D5" s="14" t="s">
        <v>260</v>
      </c>
      <c r="E5" s="15">
        <v>9029.76</v>
      </c>
    </row>
    <row r="6" spans="1:5" ht="15">
      <c r="A6" s="11"/>
      <c r="B6" s="15" t="s">
        <v>1777</v>
      </c>
      <c r="C6" s="14" t="s">
        <v>145</v>
      </c>
      <c r="D6" s="14" t="s">
        <v>1778</v>
      </c>
      <c r="E6" s="15">
        <v>420.53</v>
      </c>
    </row>
    <row r="7" spans="1:5" ht="15">
      <c r="A7" s="10"/>
      <c r="B7" s="142" t="s">
        <v>1978</v>
      </c>
      <c r="C7" s="142"/>
      <c r="D7" s="10"/>
      <c r="E7" s="16">
        <f>SUM(E8+E11+E18+E21+E25+E33+E34+E47+E51)</f>
        <v>91236.689</v>
      </c>
    </row>
    <row r="8" spans="1:5" ht="15">
      <c r="A8" s="118" t="s">
        <v>1235</v>
      </c>
      <c r="B8" s="119"/>
      <c r="C8" s="119"/>
      <c r="D8" s="120"/>
      <c r="E8" s="13">
        <f>SUM(E9:E10)</f>
        <v>1386.23</v>
      </c>
    </row>
    <row r="9" spans="1:5" ht="15">
      <c r="A9" s="14"/>
      <c r="B9" s="15" t="s">
        <v>1779</v>
      </c>
      <c r="C9" s="14" t="s">
        <v>150</v>
      </c>
      <c r="D9" s="14" t="s">
        <v>1985</v>
      </c>
      <c r="E9" s="15">
        <v>95.27</v>
      </c>
    </row>
    <row r="10" spans="1:5" ht="16.5" customHeight="1">
      <c r="A10" s="14"/>
      <c r="B10" s="15" t="s">
        <v>1479</v>
      </c>
      <c r="C10" s="14" t="s">
        <v>1942</v>
      </c>
      <c r="D10" s="14" t="s">
        <v>1480</v>
      </c>
      <c r="E10" s="15">
        <v>1290.96</v>
      </c>
    </row>
    <row r="11" spans="1:5" ht="15">
      <c r="A11" s="118" t="s">
        <v>1947</v>
      </c>
      <c r="B11" s="119"/>
      <c r="C11" s="119"/>
      <c r="D11" s="120"/>
      <c r="E11" s="13">
        <f>SUM(E12:E17)</f>
        <v>7187.22</v>
      </c>
    </row>
    <row r="12" spans="1:5" ht="15">
      <c r="A12" s="14"/>
      <c r="B12" s="15" t="s">
        <v>2027</v>
      </c>
      <c r="C12" s="14" t="s">
        <v>146</v>
      </c>
      <c r="D12" s="14" t="s">
        <v>2035</v>
      </c>
      <c r="E12" s="15">
        <v>44.14</v>
      </c>
    </row>
    <row r="13" spans="1:5" ht="15">
      <c r="A13" s="14"/>
      <c r="B13" s="15" t="s">
        <v>1779</v>
      </c>
      <c r="C13" s="14" t="s">
        <v>145</v>
      </c>
      <c r="D13" s="14" t="s">
        <v>1780</v>
      </c>
      <c r="E13" s="15">
        <v>205.08</v>
      </c>
    </row>
    <row r="14" spans="1:5" ht="15">
      <c r="A14" s="14"/>
      <c r="B14" s="15" t="s">
        <v>416</v>
      </c>
      <c r="C14" s="14" t="s">
        <v>147</v>
      </c>
      <c r="D14" s="14" t="s">
        <v>424</v>
      </c>
      <c r="E14" s="15">
        <v>5475</v>
      </c>
    </row>
    <row r="15" spans="1:5" ht="15">
      <c r="A15" s="14"/>
      <c r="B15" s="15" t="s">
        <v>2347</v>
      </c>
      <c r="C15" s="14" t="s">
        <v>152</v>
      </c>
      <c r="D15" s="14" t="s">
        <v>2348</v>
      </c>
      <c r="E15" s="15">
        <v>1119</v>
      </c>
    </row>
    <row r="16" spans="1:5" ht="15">
      <c r="A16" s="14"/>
      <c r="B16" s="15" t="s">
        <v>1391</v>
      </c>
      <c r="C16" s="14" t="s">
        <v>144</v>
      </c>
      <c r="D16" s="14" t="s">
        <v>2620</v>
      </c>
      <c r="E16" s="18">
        <v>305</v>
      </c>
    </row>
    <row r="17" spans="1:5" ht="15">
      <c r="A17" s="14"/>
      <c r="B17" s="15" t="s">
        <v>1086</v>
      </c>
      <c r="C17" s="14" t="s">
        <v>151</v>
      </c>
      <c r="D17" s="14" t="s">
        <v>2035</v>
      </c>
      <c r="E17" s="18">
        <v>39</v>
      </c>
    </row>
    <row r="18" spans="1:5" ht="15">
      <c r="A18" s="118" t="s">
        <v>1948</v>
      </c>
      <c r="B18" s="119"/>
      <c r="C18" s="119"/>
      <c r="D18" s="120"/>
      <c r="E18" s="22">
        <f>SUM(E19:E20)</f>
        <v>1598</v>
      </c>
    </row>
    <row r="19" spans="1:5" ht="15">
      <c r="A19" s="14"/>
      <c r="B19" s="15" t="s">
        <v>2546</v>
      </c>
      <c r="C19" s="14" t="s">
        <v>1940</v>
      </c>
      <c r="D19" s="14" t="s">
        <v>811</v>
      </c>
      <c r="E19" s="15">
        <v>909</v>
      </c>
    </row>
    <row r="20" spans="1:5" ht="15">
      <c r="A20" s="14"/>
      <c r="B20" s="15" t="s">
        <v>1088</v>
      </c>
      <c r="C20" s="14" t="s">
        <v>151</v>
      </c>
      <c r="D20" s="14" t="s">
        <v>1176</v>
      </c>
      <c r="E20" s="15">
        <v>689</v>
      </c>
    </row>
    <row r="21" spans="1:5" ht="20.25" customHeight="1">
      <c r="A21" s="118" t="s">
        <v>1951</v>
      </c>
      <c r="B21" s="119"/>
      <c r="C21" s="119"/>
      <c r="D21" s="120"/>
      <c r="E21" s="13">
        <f>SUM(E22:E24)</f>
        <v>1858.32</v>
      </c>
    </row>
    <row r="22" spans="1:5" ht="15">
      <c r="A22" s="14"/>
      <c r="B22" s="15" t="s">
        <v>370</v>
      </c>
      <c r="C22" s="14" t="s">
        <v>149</v>
      </c>
      <c r="D22" s="14" t="s">
        <v>372</v>
      </c>
      <c r="E22" s="15">
        <v>107.32</v>
      </c>
    </row>
    <row r="23" spans="1:5" ht="15">
      <c r="A23" s="14"/>
      <c r="B23" s="15" t="s">
        <v>2600</v>
      </c>
      <c r="C23" s="14" t="s">
        <v>152</v>
      </c>
      <c r="D23" s="14" t="s">
        <v>849</v>
      </c>
      <c r="E23" s="15">
        <v>38.7</v>
      </c>
    </row>
    <row r="24" spans="1:5" ht="15">
      <c r="A24" s="14"/>
      <c r="B24" s="15" t="s">
        <v>2625</v>
      </c>
      <c r="C24" s="14" t="s">
        <v>144</v>
      </c>
      <c r="D24" s="14" t="s">
        <v>2626</v>
      </c>
      <c r="E24" s="15">
        <v>1712.3</v>
      </c>
    </row>
    <row r="25" spans="1:5" ht="19.5" customHeight="1">
      <c r="A25" s="118" t="s">
        <v>192</v>
      </c>
      <c r="B25" s="119"/>
      <c r="C25" s="119"/>
      <c r="D25" s="120"/>
      <c r="E25" s="13">
        <f>SUM(E26:E32)</f>
        <v>7534.670000000001</v>
      </c>
    </row>
    <row r="26" spans="1:5" ht="15">
      <c r="A26" s="14"/>
      <c r="B26" s="15" t="s">
        <v>201</v>
      </c>
      <c r="C26" s="14" t="s">
        <v>146</v>
      </c>
      <c r="D26" s="14" t="s">
        <v>1536</v>
      </c>
      <c r="E26" s="15">
        <v>1973.55</v>
      </c>
    </row>
    <row r="27" spans="1:5" ht="15">
      <c r="A27" s="14"/>
      <c r="B27" s="15" t="s">
        <v>2302</v>
      </c>
      <c r="C27" s="14" t="s">
        <v>148</v>
      </c>
      <c r="D27" s="14" t="s">
        <v>1783</v>
      </c>
      <c r="E27" s="15">
        <v>3371.51</v>
      </c>
    </row>
    <row r="28" spans="1:5" ht="15">
      <c r="A28" s="14"/>
      <c r="B28" s="15" t="s">
        <v>1777</v>
      </c>
      <c r="C28" s="14" t="s">
        <v>147</v>
      </c>
      <c r="D28" s="14" t="s">
        <v>382</v>
      </c>
      <c r="E28" s="15">
        <v>82.58</v>
      </c>
    </row>
    <row r="29" spans="1:5" ht="15">
      <c r="A29" s="14"/>
      <c r="B29" s="15" t="s">
        <v>854</v>
      </c>
      <c r="C29" s="14" t="s">
        <v>152</v>
      </c>
      <c r="D29" s="14" t="s">
        <v>380</v>
      </c>
      <c r="E29" s="15">
        <v>374.6</v>
      </c>
    </row>
    <row r="30" spans="1:5" ht="15">
      <c r="A30" s="14"/>
      <c r="B30" s="15" t="s">
        <v>1485</v>
      </c>
      <c r="C30" s="14" t="s">
        <v>1940</v>
      </c>
      <c r="D30" s="14" t="s">
        <v>381</v>
      </c>
      <c r="E30" s="15">
        <f>41.29*2</f>
        <v>82.58</v>
      </c>
    </row>
    <row r="31" spans="1:5" ht="15">
      <c r="A31" s="14"/>
      <c r="B31" s="15" t="s">
        <v>2201</v>
      </c>
      <c r="C31" s="14" t="s">
        <v>1942</v>
      </c>
      <c r="D31" s="14" t="s">
        <v>1536</v>
      </c>
      <c r="E31" s="15">
        <v>726.72</v>
      </c>
    </row>
    <row r="32" spans="1:5" ht="15">
      <c r="A32" s="14"/>
      <c r="B32" s="18" t="s">
        <v>1282</v>
      </c>
      <c r="C32" s="14" t="s">
        <v>1942</v>
      </c>
      <c r="D32" s="14" t="s">
        <v>1536</v>
      </c>
      <c r="E32" s="18">
        <v>923.13</v>
      </c>
    </row>
    <row r="33" spans="1:5" ht="15" customHeight="1">
      <c r="A33" s="118" t="s">
        <v>196</v>
      </c>
      <c r="B33" s="119"/>
      <c r="C33" s="119"/>
      <c r="D33" s="120"/>
      <c r="E33" s="13">
        <v>20039.76</v>
      </c>
    </row>
    <row r="34" spans="1:5" ht="15.75" customHeight="1">
      <c r="A34" s="118" t="s">
        <v>199</v>
      </c>
      <c r="B34" s="119"/>
      <c r="C34" s="119"/>
      <c r="D34" s="120"/>
      <c r="E34" s="13">
        <f>SUM(E35:E46)</f>
        <v>49977.36299999999</v>
      </c>
    </row>
    <row r="35" spans="1:5" ht="15">
      <c r="A35" s="14"/>
      <c r="B35" s="15">
        <v>1284.6</v>
      </c>
      <c r="C35" s="14" t="s">
        <v>146</v>
      </c>
      <c r="D35" s="14">
        <v>3.12</v>
      </c>
      <c r="E35" s="15">
        <f aca="true" t="shared" si="0" ref="E35:E46">B35*D35</f>
        <v>4007.9519999999998</v>
      </c>
    </row>
    <row r="36" spans="1:5" ht="15">
      <c r="A36" s="14"/>
      <c r="B36" s="15">
        <v>1284.6</v>
      </c>
      <c r="C36" s="14" t="s">
        <v>145</v>
      </c>
      <c r="D36" s="14">
        <v>3.106</v>
      </c>
      <c r="E36" s="15">
        <f t="shared" si="0"/>
        <v>3989.9675999999995</v>
      </c>
    </row>
    <row r="37" spans="1:5" ht="15">
      <c r="A37" s="14"/>
      <c r="B37" s="15">
        <v>1284.6</v>
      </c>
      <c r="C37" s="14" t="s">
        <v>147</v>
      </c>
      <c r="D37" s="14">
        <v>3.324</v>
      </c>
      <c r="E37" s="15">
        <f t="shared" si="0"/>
        <v>4270.010399999999</v>
      </c>
    </row>
    <row r="38" spans="1:5" ht="15">
      <c r="A38" s="14"/>
      <c r="B38" s="15">
        <v>1284.6</v>
      </c>
      <c r="C38" s="14" t="s">
        <v>148</v>
      </c>
      <c r="D38" s="14">
        <v>3.5</v>
      </c>
      <c r="E38" s="15">
        <f t="shared" si="0"/>
        <v>4496.099999999999</v>
      </c>
    </row>
    <row r="39" spans="1:5" ht="15">
      <c r="A39" s="14"/>
      <c r="B39" s="15">
        <v>1284.6</v>
      </c>
      <c r="C39" s="14" t="s">
        <v>149</v>
      </c>
      <c r="D39" s="14">
        <v>3.159</v>
      </c>
      <c r="E39" s="15">
        <f t="shared" si="0"/>
        <v>4058.0513999999994</v>
      </c>
    </row>
    <row r="40" spans="1:5" ht="15">
      <c r="A40" s="14"/>
      <c r="B40" s="15">
        <v>1284.6</v>
      </c>
      <c r="C40" s="14" t="s">
        <v>152</v>
      </c>
      <c r="D40" s="14">
        <v>3.526</v>
      </c>
      <c r="E40" s="15">
        <f t="shared" si="0"/>
        <v>4529.499599999999</v>
      </c>
    </row>
    <row r="41" spans="1:5" ht="15">
      <c r="A41" s="14"/>
      <c r="B41" s="15">
        <v>1284.6</v>
      </c>
      <c r="C41" s="14" t="s">
        <v>1940</v>
      </c>
      <c r="D41" s="14">
        <v>3</v>
      </c>
      <c r="E41" s="15">
        <f t="shared" si="0"/>
        <v>3853.7999999999997</v>
      </c>
    </row>
    <row r="42" spans="1:5" ht="15">
      <c r="A42" s="14"/>
      <c r="B42" s="15">
        <v>1284.6</v>
      </c>
      <c r="C42" s="14" t="s">
        <v>1941</v>
      </c>
      <c r="D42" s="14">
        <v>3.12</v>
      </c>
      <c r="E42" s="15">
        <f t="shared" si="0"/>
        <v>4007.9519999999998</v>
      </c>
    </row>
    <row r="43" spans="1:5" ht="15">
      <c r="A43" s="14"/>
      <c r="B43" s="15">
        <v>1284.6</v>
      </c>
      <c r="C43" s="14" t="s">
        <v>1942</v>
      </c>
      <c r="D43" s="14">
        <v>3.69</v>
      </c>
      <c r="E43" s="15">
        <f t="shared" si="0"/>
        <v>4740.174</v>
      </c>
    </row>
    <row r="44" spans="1:5" ht="15">
      <c r="A44" s="14"/>
      <c r="B44" s="15">
        <v>1284.6</v>
      </c>
      <c r="C44" s="14" t="s">
        <v>150</v>
      </c>
      <c r="D44" s="14">
        <v>3.12</v>
      </c>
      <c r="E44" s="15">
        <f t="shared" si="0"/>
        <v>4007.9519999999998</v>
      </c>
    </row>
    <row r="45" spans="1:5" ht="15">
      <c r="A45" s="14"/>
      <c r="B45" s="15">
        <v>1284.6</v>
      </c>
      <c r="C45" s="14" t="s">
        <v>144</v>
      </c>
      <c r="D45" s="14">
        <v>3.12</v>
      </c>
      <c r="E45" s="15">
        <f t="shared" si="0"/>
        <v>4007.9519999999998</v>
      </c>
    </row>
    <row r="46" spans="1:5" ht="15">
      <c r="A46" s="14"/>
      <c r="B46" s="15">
        <v>1284.6</v>
      </c>
      <c r="C46" s="14" t="s">
        <v>151</v>
      </c>
      <c r="D46" s="14">
        <v>3.12</v>
      </c>
      <c r="E46" s="15">
        <f t="shared" si="0"/>
        <v>4007.9519999999998</v>
      </c>
    </row>
    <row r="47" spans="1:5" ht="18.75" customHeight="1">
      <c r="A47" s="118" t="s">
        <v>194</v>
      </c>
      <c r="B47" s="119"/>
      <c r="C47" s="119"/>
      <c r="D47" s="120"/>
      <c r="E47" s="13">
        <f>SUM(E48:E50)</f>
        <v>935.75</v>
      </c>
    </row>
    <row r="48" spans="1:5" ht="15">
      <c r="A48" s="14"/>
      <c r="B48" s="15" t="s">
        <v>1793</v>
      </c>
      <c r="C48" s="14" t="s">
        <v>147</v>
      </c>
      <c r="D48" s="14" t="s">
        <v>1800</v>
      </c>
      <c r="E48" s="15">
        <v>757</v>
      </c>
    </row>
    <row r="49" spans="1:5" ht="15">
      <c r="A49" s="14"/>
      <c r="B49" s="15" t="s">
        <v>1777</v>
      </c>
      <c r="C49" s="14" t="s">
        <v>147</v>
      </c>
      <c r="D49" s="14" t="s">
        <v>2219</v>
      </c>
      <c r="E49" s="15">
        <v>133.75</v>
      </c>
    </row>
    <row r="50" spans="1:5" ht="15">
      <c r="A50" s="14"/>
      <c r="B50" s="15" t="s">
        <v>806</v>
      </c>
      <c r="C50" s="14" t="s">
        <v>150</v>
      </c>
      <c r="D50" s="14" t="s">
        <v>1986</v>
      </c>
      <c r="E50" s="15">
        <v>45</v>
      </c>
    </row>
    <row r="51" spans="1:5" ht="15">
      <c r="A51" s="118" t="s">
        <v>200</v>
      </c>
      <c r="B51" s="119"/>
      <c r="C51" s="119"/>
      <c r="D51" s="120"/>
      <c r="E51" s="13">
        <f>SUM(E52:E53)</f>
        <v>719.376</v>
      </c>
    </row>
    <row r="52" spans="1:5" ht="15">
      <c r="A52" s="14"/>
      <c r="B52" s="15"/>
      <c r="C52" s="14"/>
      <c r="D52" s="14" t="s">
        <v>1488</v>
      </c>
      <c r="E52" s="15">
        <f>B35*0.09</f>
        <v>115.61399999999999</v>
      </c>
    </row>
    <row r="53" spans="1:5" ht="16.5" customHeight="1">
      <c r="A53" s="14"/>
      <c r="B53" s="15" t="s">
        <v>1500</v>
      </c>
      <c r="C53" s="14" t="s">
        <v>148</v>
      </c>
      <c r="D53" s="14" t="s">
        <v>1499</v>
      </c>
      <c r="E53" s="15">
        <f>1284.6*0.47</f>
        <v>603.762</v>
      </c>
    </row>
    <row r="54" spans="1:5" ht="15">
      <c r="A54" s="115" t="s">
        <v>226</v>
      </c>
      <c r="B54" s="115"/>
      <c r="C54" s="115"/>
      <c r="D54" s="115"/>
      <c r="E54" s="18">
        <v>16185.96</v>
      </c>
    </row>
    <row r="55" spans="1:5" ht="15">
      <c r="A55" s="116" t="s">
        <v>217</v>
      </c>
      <c r="B55" s="116"/>
      <c r="C55" s="116"/>
      <c r="D55" s="116"/>
      <c r="E55" s="18">
        <v>18397.15</v>
      </c>
    </row>
    <row r="56" spans="1:5" ht="15">
      <c r="A56" s="116" t="s">
        <v>1292</v>
      </c>
      <c r="B56" s="116"/>
      <c r="C56" s="116"/>
      <c r="D56" s="116"/>
      <c r="E56" s="18">
        <v>28399.77</v>
      </c>
    </row>
    <row r="57" spans="1:5" ht="15">
      <c r="A57" s="117" t="s">
        <v>1293</v>
      </c>
      <c r="B57" s="117"/>
      <c r="C57" s="117"/>
      <c r="D57" s="117"/>
      <c r="E57" s="30">
        <f>SUM(E3+E7+E54+E55+E56)</f>
        <v>169478.15899999999</v>
      </c>
    </row>
    <row r="58" spans="1:5" ht="15">
      <c r="A58" s="113" t="s">
        <v>1294</v>
      </c>
      <c r="B58" s="113"/>
      <c r="C58" s="113"/>
      <c r="D58" s="113"/>
      <c r="E58" s="18">
        <v>239808.41</v>
      </c>
    </row>
    <row r="59" spans="1:5" ht="15">
      <c r="A59" s="113" t="s">
        <v>1295</v>
      </c>
      <c r="B59" s="113"/>
      <c r="C59" s="113"/>
      <c r="D59" s="113"/>
      <c r="E59" s="18">
        <v>35917.56</v>
      </c>
    </row>
    <row r="60" spans="1:5" ht="15">
      <c r="A60" s="113" t="s">
        <v>831</v>
      </c>
      <c r="B60" s="113"/>
      <c r="C60" s="113"/>
      <c r="D60" s="113"/>
      <c r="E60" s="18">
        <v>615212.94</v>
      </c>
    </row>
    <row r="61" spans="1:5" ht="15">
      <c r="A61" s="113" t="s">
        <v>832</v>
      </c>
      <c r="B61" s="113"/>
      <c r="C61" s="113"/>
      <c r="D61" s="113"/>
      <c r="E61" s="18">
        <v>494028.14</v>
      </c>
    </row>
    <row r="62" spans="1:5" ht="15">
      <c r="A62" s="113" t="s">
        <v>833</v>
      </c>
      <c r="B62" s="113"/>
      <c r="C62" s="113"/>
      <c r="D62" s="113"/>
      <c r="E62" s="18">
        <f>517010.33+1894</f>
        <v>518904.33</v>
      </c>
    </row>
    <row r="63" spans="1:5" ht="15">
      <c r="A63" s="113" t="s">
        <v>834</v>
      </c>
      <c r="B63" s="113"/>
      <c r="C63" s="113"/>
      <c r="D63" s="113"/>
      <c r="E63" s="18">
        <v>85400.19</v>
      </c>
    </row>
    <row r="64" spans="1:5" ht="15">
      <c r="A64" s="113" t="s">
        <v>835</v>
      </c>
      <c r="B64" s="113"/>
      <c r="C64" s="113"/>
      <c r="D64" s="113"/>
      <c r="E64" s="18">
        <v>71736.16</v>
      </c>
    </row>
    <row r="65" spans="1:5" ht="15">
      <c r="A65" s="113" t="s">
        <v>836</v>
      </c>
      <c r="B65" s="113"/>
      <c r="C65" s="113"/>
      <c r="D65" s="113"/>
      <c r="E65" s="18">
        <v>0</v>
      </c>
    </row>
    <row r="66" spans="1:5" ht="15">
      <c r="A66" s="113" t="s">
        <v>1102</v>
      </c>
      <c r="B66" s="113"/>
      <c r="C66" s="113"/>
      <c r="D66" s="113"/>
      <c r="E66" s="15">
        <f>SUM(E60-E62)</f>
        <v>96308.60999999993</v>
      </c>
    </row>
    <row r="67" spans="1:5" ht="15">
      <c r="A67" s="113" t="s">
        <v>1538</v>
      </c>
      <c r="B67" s="113"/>
      <c r="C67" s="113"/>
      <c r="D67" s="113"/>
      <c r="E67" s="15">
        <f>SUM(E63-E65)</f>
        <v>85400.19</v>
      </c>
    </row>
    <row r="68" spans="1:5" ht="30" customHeight="1">
      <c r="A68" s="113" t="s">
        <v>2213</v>
      </c>
      <c r="B68" s="113"/>
      <c r="C68" s="113"/>
      <c r="D68" s="113"/>
      <c r="E68" s="15">
        <f>SUM(E61-E62)</f>
        <v>-24876.190000000002</v>
      </c>
    </row>
  </sheetData>
  <sheetProtection/>
  <mergeCells count="27">
    <mergeCell ref="A60:D60"/>
    <mergeCell ref="A61:D61"/>
    <mergeCell ref="A68:D68"/>
    <mergeCell ref="A62:D62"/>
    <mergeCell ref="A63:D63"/>
    <mergeCell ref="A64:D64"/>
    <mergeCell ref="A65:D65"/>
    <mergeCell ref="A33:D33"/>
    <mergeCell ref="A58:D58"/>
    <mergeCell ref="A59:D59"/>
    <mergeCell ref="A66:D66"/>
    <mergeCell ref="A67:D67"/>
    <mergeCell ref="A57:D57"/>
    <mergeCell ref="A34:D34"/>
    <mergeCell ref="A47:D47"/>
    <mergeCell ref="A51:D51"/>
    <mergeCell ref="A54:D54"/>
    <mergeCell ref="A21:D21"/>
    <mergeCell ref="A25:D25"/>
    <mergeCell ref="A55:D55"/>
    <mergeCell ref="A56:D56"/>
    <mergeCell ref="A1:E1"/>
    <mergeCell ref="A8:D8"/>
    <mergeCell ref="A11:D11"/>
    <mergeCell ref="A18:D18"/>
    <mergeCell ref="B3:C3"/>
    <mergeCell ref="B7:C7"/>
  </mergeCells>
  <printOptions/>
  <pageMargins left="0.5511811023622047" right="0.31496062992125984" top="0.31496062992125984" bottom="0.2755905511811024" header="0.15748031496062992" footer="0.1574803149606299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86"/>
  <sheetViews>
    <sheetView zoomScalePageLayoutView="0" workbookViewId="0" topLeftCell="A1">
      <pane ySplit="1" topLeftCell="A74" activePane="bottomLeft" state="frozen"/>
      <selection pane="topLeft" activeCell="A2" sqref="A2"/>
      <selection pane="bottomLeft" activeCell="D35" sqref="D35"/>
    </sheetView>
  </sheetViews>
  <sheetFormatPr defaultColWidth="13.375" defaultRowHeight="12.75"/>
  <cols>
    <col min="1" max="1" width="3.00390625" style="1" customWidth="1"/>
    <col min="2" max="2" width="10.875" style="1" customWidth="1"/>
    <col min="3" max="3" width="12.125" style="1" customWidth="1"/>
    <col min="4" max="4" width="62.875" style="1" customWidth="1"/>
    <col min="5" max="5" width="14.25390625" style="1" customWidth="1"/>
    <col min="6" max="8" width="11.375" style="1" customWidth="1"/>
    <col min="9" max="98" width="12.375" style="1" customWidth="1"/>
    <col min="99" max="16384" width="13.375" style="1" customWidth="1"/>
  </cols>
  <sheetData>
    <row r="1" spans="1:5" ht="15.75">
      <c r="A1" s="121" t="s">
        <v>385</v>
      </c>
      <c r="B1" s="121"/>
      <c r="C1" s="121"/>
      <c r="D1" s="121"/>
      <c r="E1" s="121"/>
    </row>
    <row r="2" spans="1:5" ht="36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41" t="s">
        <v>1943</v>
      </c>
      <c r="C3" s="141"/>
      <c r="D3" s="10"/>
      <c r="E3" s="46">
        <f>SUM(E4+E7)</f>
        <v>41886.71</v>
      </c>
    </row>
    <row r="4" spans="1:5" ht="17.25" customHeight="1">
      <c r="A4" s="122" t="s">
        <v>1949</v>
      </c>
      <c r="B4" s="122"/>
      <c r="C4" s="122"/>
      <c r="D4" s="122"/>
      <c r="E4" s="44">
        <f>SUM(E5:E6)</f>
        <v>22427.68</v>
      </c>
    </row>
    <row r="5" spans="1:5" ht="15">
      <c r="A5" s="11"/>
      <c r="B5" s="14" t="s">
        <v>1143</v>
      </c>
      <c r="C5" s="14" t="s">
        <v>145</v>
      </c>
      <c r="D5" s="14" t="s">
        <v>1144</v>
      </c>
      <c r="E5" s="41">
        <v>11045.93</v>
      </c>
    </row>
    <row r="6" spans="1:5" ht="15">
      <c r="A6" s="11"/>
      <c r="B6" s="14" t="s">
        <v>1921</v>
      </c>
      <c r="C6" s="14" t="s">
        <v>144</v>
      </c>
      <c r="D6" s="14" t="s">
        <v>1922</v>
      </c>
      <c r="E6" s="41">
        <v>11381.75</v>
      </c>
    </row>
    <row r="7" spans="1:5" ht="13.5" customHeight="1">
      <c r="A7" s="122" t="s">
        <v>193</v>
      </c>
      <c r="B7" s="122"/>
      <c r="C7" s="122"/>
      <c r="D7" s="122"/>
      <c r="E7" s="44">
        <f>SUM(E8:E10)</f>
        <v>19459.03</v>
      </c>
    </row>
    <row r="8" spans="1:5" ht="15">
      <c r="A8" s="11"/>
      <c r="B8" s="14" t="s">
        <v>244</v>
      </c>
      <c r="C8" s="14" t="s">
        <v>1941</v>
      </c>
      <c r="D8" s="14" t="s">
        <v>245</v>
      </c>
      <c r="E8" s="41">
        <v>13771.88</v>
      </c>
    </row>
    <row r="9" spans="1:5" ht="14.25" customHeight="1">
      <c r="A9" s="11"/>
      <c r="B9" s="14" t="s">
        <v>2507</v>
      </c>
      <c r="C9" s="14" t="s">
        <v>144</v>
      </c>
      <c r="D9" s="14" t="s">
        <v>1923</v>
      </c>
      <c r="E9" s="41">
        <v>1274</v>
      </c>
    </row>
    <row r="10" spans="1:5" ht="15">
      <c r="A10" s="11"/>
      <c r="B10" s="14" t="s">
        <v>1924</v>
      </c>
      <c r="C10" s="14" t="s">
        <v>144</v>
      </c>
      <c r="D10" s="14" t="s">
        <v>1925</v>
      </c>
      <c r="E10" s="41">
        <v>4413.15</v>
      </c>
    </row>
    <row r="11" spans="1:5" ht="15">
      <c r="A11" s="10"/>
      <c r="B11" s="141" t="s">
        <v>1978</v>
      </c>
      <c r="C11" s="141"/>
      <c r="D11" s="10"/>
      <c r="E11" s="47">
        <f>SUM(E12+E15+E19+E28+E32+E34+E46+E47+E60+E67)</f>
        <v>87074.95249999998</v>
      </c>
    </row>
    <row r="12" spans="1:5" ht="15">
      <c r="A12" s="118" t="s">
        <v>1945</v>
      </c>
      <c r="B12" s="119"/>
      <c r="C12" s="119"/>
      <c r="D12" s="120"/>
      <c r="E12" s="13">
        <f>SUM(E13:E14)</f>
        <v>3657.33</v>
      </c>
    </row>
    <row r="13" spans="1:5" ht="15">
      <c r="A13" s="14"/>
      <c r="B13" s="17" t="s">
        <v>214</v>
      </c>
      <c r="C13" s="14" t="s">
        <v>146</v>
      </c>
      <c r="D13" s="14" t="s">
        <v>1210</v>
      </c>
      <c r="E13" s="41">
        <v>2202.33</v>
      </c>
    </row>
    <row r="14" spans="1:5" ht="15">
      <c r="A14" s="14"/>
      <c r="B14" s="17" t="s">
        <v>331</v>
      </c>
      <c r="C14" s="14" t="s">
        <v>147</v>
      </c>
      <c r="D14" s="14" t="s">
        <v>2462</v>
      </c>
      <c r="E14" s="41">
        <v>1455</v>
      </c>
    </row>
    <row r="15" spans="1:5" ht="15">
      <c r="A15" s="118" t="s">
        <v>1946</v>
      </c>
      <c r="B15" s="119"/>
      <c r="C15" s="119"/>
      <c r="D15" s="120"/>
      <c r="E15" s="44">
        <f>SUM(E16:E18)</f>
        <v>4026</v>
      </c>
    </row>
    <row r="16" spans="1:5" ht="15">
      <c r="A16" s="14"/>
      <c r="B16" s="14" t="s">
        <v>416</v>
      </c>
      <c r="C16" s="14" t="s">
        <v>147</v>
      </c>
      <c r="D16" s="14" t="s">
        <v>2462</v>
      </c>
      <c r="E16" s="41">
        <v>1437</v>
      </c>
    </row>
    <row r="17" spans="1:5" ht="15">
      <c r="A17" s="14"/>
      <c r="B17" s="14" t="s">
        <v>443</v>
      </c>
      <c r="C17" s="14" t="s">
        <v>147</v>
      </c>
      <c r="D17" s="14" t="s">
        <v>2197</v>
      </c>
      <c r="E17" s="41">
        <v>325</v>
      </c>
    </row>
    <row r="18" spans="1:5" ht="15">
      <c r="A18" s="14"/>
      <c r="B18" s="14" t="s">
        <v>2389</v>
      </c>
      <c r="C18" s="14" t="s">
        <v>151</v>
      </c>
      <c r="D18" s="14" t="s">
        <v>1926</v>
      </c>
      <c r="E18" s="41">
        <v>2264</v>
      </c>
    </row>
    <row r="19" spans="1:5" ht="17.25" customHeight="1">
      <c r="A19" s="118" t="s">
        <v>1947</v>
      </c>
      <c r="B19" s="119"/>
      <c r="C19" s="119"/>
      <c r="D19" s="120"/>
      <c r="E19" s="44">
        <f>SUM(E20:E27)</f>
        <v>8457.32</v>
      </c>
    </row>
    <row r="20" spans="1:5" ht="15">
      <c r="A20" s="14"/>
      <c r="B20" s="17" t="s">
        <v>2027</v>
      </c>
      <c r="C20" s="14" t="s">
        <v>146</v>
      </c>
      <c r="D20" s="14" t="s">
        <v>2036</v>
      </c>
      <c r="E20" s="41">
        <v>44.14</v>
      </c>
    </row>
    <row r="21" spans="1:5" ht="15">
      <c r="A21" s="14"/>
      <c r="B21" s="17" t="s">
        <v>1779</v>
      </c>
      <c r="C21" s="14" t="s">
        <v>145</v>
      </c>
      <c r="D21" s="14" t="s">
        <v>1780</v>
      </c>
      <c r="E21" s="41">
        <v>205.08</v>
      </c>
    </row>
    <row r="22" spans="1:5" ht="15">
      <c r="A22" s="14"/>
      <c r="B22" s="17" t="s">
        <v>360</v>
      </c>
      <c r="C22" s="14" t="s">
        <v>148</v>
      </c>
      <c r="D22" s="14" t="s">
        <v>364</v>
      </c>
      <c r="E22" s="41">
        <v>6454.58</v>
      </c>
    </row>
    <row r="23" spans="1:5" ht="15">
      <c r="A23" s="14"/>
      <c r="B23" s="15" t="s">
        <v>1777</v>
      </c>
      <c r="C23" s="14" t="s">
        <v>1942</v>
      </c>
      <c r="D23" s="14" t="s">
        <v>1066</v>
      </c>
      <c r="E23" s="41">
        <v>613.52</v>
      </c>
    </row>
    <row r="24" spans="1:5" ht="15">
      <c r="A24" s="14"/>
      <c r="B24" s="17" t="s">
        <v>1391</v>
      </c>
      <c r="C24" s="14" t="s">
        <v>144</v>
      </c>
      <c r="D24" s="14" t="s">
        <v>2620</v>
      </c>
      <c r="E24" s="41">
        <v>305</v>
      </c>
    </row>
    <row r="25" spans="1:5" ht="15">
      <c r="A25" s="14"/>
      <c r="B25" s="17" t="s">
        <v>1086</v>
      </c>
      <c r="C25" s="14" t="s">
        <v>151</v>
      </c>
      <c r="D25" s="14" t="s">
        <v>2624</v>
      </c>
      <c r="E25" s="41">
        <v>39</v>
      </c>
    </row>
    <row r="26" spans="1:5" ht="15">
      <c r="A26" s="14"/>
      <c r="B26" s="17" t="s">
        <v>1779</v>
      </c>
      <c r="C26" s="14" t="s">
        <v>151</v>
      </c>
      <c r="D26" s="14" t="s">
        <v>1085</v>
      </c>
      <c r="E26" s="41">
        <v>32</v>
      </c>
    </row>
    <row r="27" spans="1:5" ht="15">
      <c r="A27" s="14"/>
      <c r="B27" s="17" t="s">
        <v>2524</v>
      </c>
      <c r="C27" s="14" t="s">
        <v>151</v>
      </c>
      <c r="D27" s="14" t="s">
        <v>1980</v>
      </c>
      <c r="E27" s="41">
        <v>764</v>
      </c>
    </row>
    <row r="28" spans="1:5" ht="15.75" customHeight="1">
      <c r="A28" s="118" t="s">
        <v>1948</v>
      </c>
      <c r="B28" s="119"/>
      <c r="C28" s="119"/>
      <c r="D28" s="120"/>
      <c r="E28" s="44">
        <f>SUM(E29:E31)</f>
        <v>1505.5</v>
      </c>
    </row>
    <row r="29" spans="1:5" ht="15">
      <c r="A29" s="14"/>
      <c r="B29" s="14" t="s">
        <v>1409</v>
      </c>
      <c r="C29" s="14" t="s">
        <v>145</v>
      </c>
      <c r="D29" s="14" t="s">
        <v>1417</v>
      </c>
      <c r="E29" s="41">
        <v>285.05</v>
      </c>
    </row>
    <row r="30" spans="1:5" ht="15">
      <c r="A30" s="14"/>
      <c r="B30" s="14" t="s">
        <v>879</v>
      </c>
      <c r="C30" s="14" t="s">
        <v>152</v>
      </c>
      <c r="D30" s="14" t="s">
        <v>2339</v>
      </c>
      <c r="E30" s="41">
        <v>359</v>
      </c>
    </row>
    <row r="31" spans="1:5" ht="15">
      <c r="A31" s="14"/>
      <c r="B31" s="14" t="s">
        <v>56</v>
      </c>
      <c r="C31" s="14" t="s">
        <v>1942</v>
      </c>
      <c r="D31" s="14" t="s">
        <v>59</v>
      </c>
      <c r="E31" s="41">
        <v>861.45</v>
      </c>
    </row>
    <row r="32" spans="1:5" ht="18" customHeight="1">
      <c r="A32" s="118" t="s">
        <v>1951</v>
      </c>
      <c r="B32" s="119"/>
      <c r="C32" s="119"/>
      <c r="D32" s="120"/>
      <c r="E32" s="44">
        <f>SUM(E33)</f>
        <v>1712.3</v>
      </c>
    </row>
    <row r="33" spans="1:5" ht="15">
      <c r="A33" s="14"/>
      <c r="B33" s="14" t="s">
        <v>2625</v>
      </c>
      <c r="C33" s="14" t="s">
        <v>144</v>
      </c>
      <c r="D33" s="14" t="s">
        <v>1971</v>
      </c>
      <c r="E33" s="41">
        <v>1712.3</v>
      </c>
    </row>
    <row r="34" spans="1:5" ht="19.5" customHeight="1">
      <c r="A34" s="118" t="s">
        <v>192</v>
      </c>
      <c r="B34" s="119"/>
      <c r="C34" s="119"/>
      <c r="D34" s="120"/>
      <c r="E34" s="44">
        <f>SUM(E35:E45)</f>
        <v>12346.469999999998</v>
      </c>
    </row>
    <row r="35" spans="1:5" ht="15">
      <c r="A35" s="14"/>
      <c r="B35" s="17" t="s">
        <v>201</v>
      </c>
      <c r="C35" s="14" t="s">
        <v>146</v>
      </c>
      <c r="D35" s="14" t="s">
        <v>1536</v>
      </c>
      <c r="E35" s="41">
        <v>1973.55</v>
      </c>
    </row>
    <row r="36" spans="1:5" ht="15">
      <c r="A36" s="14"/>
      <c r="B36" s="17" t="s">
        <v>2427</v>
      </c>
      <c r="C36" s="14" t="s">
        <v>146</v>
      </c>
      <c r="D36" s="14" t="s">
        <v>2428</v>
      </c>
      <c r="E36" s="41">
        <v>2401.33</v>
      </c>
    </row>
    <row r="37" spans="1:5" ht="15">
      <c r="A37" s="14"/>
      <c r="B37" s="14" t="s">
        <v>1777</v>
      </c>
      <c r="C37" s="14" t="s">
        <v>147</v>
      </c>
      <c r="D37" s="14" t="s">
        <v>1237</v>
      </c>
      <c r="E37" s="41">
        <v>82.58</v>
      </c>
    </row>
    <row r="38" spans="1:5" ht="15">
      <c r="A38" s="14"/>
      <c r="B38" s="17" t="s">
        <v>2302</v>
      </c>
      <c r="C38" s="14" t="s">
        <v>148</v>
      </c>
      <c r="D38" s="14" t="s">
        <v>1783</v>
      </c>
      <c r="E38" s="41">
        <v>4445.12</v>
      </c>
    </row>
    <row r="39" spans="1:5" ht="15">
      <c r="A39" s="14"/>
      <c r="B39" s="14" t="s">
        <v>1777</v>
      </c>
      <c r="C39" s="14" t="s">
        <v>1940</v>
      </c>
      <c r="D39" s="14" t="s">
        <v>1647</v>
      </c>
      <c r="E39" s="41">
        <f>41.29*2</f>
        <v>82.58</v>
      </c>
    </row>
    <row r="40" spans="1:5" ht="15">
      <c r="A40" s="14"/>
      <c r="B40" s="42" t="s">
        <v>384</v>
      </c>
      <c r="C40" s="14" t="s">
        <v>1942</v>
      </c>
      <c r="D40" s="14" t="s">
        <v>1536</v>
      </c>
      <c r="E40" s="41">
        <v>726.72</v>
      </c>
    </row>
    <row r="41" spans="1:5" ht="15">
      <c r="A41" s="14"/>
      <c r="B41" s="17" t="s">
        <v>1159</v>
      </c>
      <c r="C41" s="14" t="s">
        <v>1942</v>
      </c>
      <c r="D41" s="14" t="s">
        <v>1163</v>
      </c>
      <c r="E41" s="41">
        <v>239.96</v>
      </c>
    </row>
    <row r="42" spans="1:5" ht="15">
      <c r="A42" s="14"/>
      <c r="B42" s="18" t="s">
        <v>1282</v>
      </c>
      <c r="C42" s="14" t="s">
        <v>1942</v>
      </c>
      <c r="D42" s="14" t="s">
        <v>1536</v>
      </c>
      <c r="E42" s="43">
        <v>923.13</v>
      </c>
    </row>
    <row r="43" spans="1:5" ht="15">
      <c r="A43" s="14"/>
      <c r="B43" s="18" t="s">
        <v>270</v>
      </c>
      <c r="C43" s="14" t="s">
        <v>150</v>
      </c>
      <c r="D43" s="14" t="s">
        <v>386</v>
      </c>
      <c r="E43" s="43">
        <v>169.59</v>
      </c>
    </row>
    <row r="44" spans="1:5" ht="15">
      <c r="A44" s="14"/>
      <c r="B44" s="18" t="s">
        <v>1095</v>
      </c>
      <c r="C44" s="14" t="s">
        <v>150</v>
      </c>
      <c r="D44" s="14" t="s">
        <v>1536</v>
      </c>
      <c r="E44" s="43">
        <v>196.61</v>
      </c>
    </row>
    <row r="45" spans="1:5" ht="15">
      <c r="A45" s="14"/>
      <c r="B45" s="17" t="s">
        <v>1096</v>
      </c>
      <c r="C45" s="14" t="s">
        <v>151</v>
      </c>
      <c r="D45" s="14" t="s">
        <v>1536</v>
      </c>
      <c r="E45" s="41">
        <v>1105.3</v>
      </c>
    </row>
    <row r="46" spans="1:5" ht="17.25" customHeight="1">
      <c r="A46" s="118" t="s">
        <v>196</v>
      </c>
      <c r="B46" s="119"/>
      <c r="C46" s="119"/>
      <c r="D46" s="120"/>
      <c r="E46" s="44">
        <v>2080.68</v>
      </c>
    </row>
    <row r="47" spans="1:5" ht="14.25" customHeight="1">
      <c r="A47" s="118" t="s">
        <v>199</v>
      </c>
      <c r="B47" s="119"/>
      <c r="C47" s="119"/>
      <c r="D47" s="120"/>
      <c r="E47" s="44">
        <f>SUM(E48:E59)</f>
        <v>47086.72149999999</v>
      </c>
    </row>
    <row r="48" spans="1:5" ht="15">
      <c r="A48" s="14"/>
      <c r="B48" s="14">
        <v>1210.3</v>
      </c>
      <c r="C48" s="14" t="s">
        <v>146</v>
      </c>
      <c r="D48" s="14">
        <v>3.12</v>
      </c>
      <c r="E48" s="41">
        <f>B48*D48</f>
        <v>3776.136</v>
      </c>
    </row>
    <row r="49" spans="1:5" ht="15">
      <c r="A49" s="14"/>
      <c r="B49" s="14">
        <v>1210.3</v>
      </c>
      <c r="C49" s="14" t="s">
        <v>145</v>
      </c>
      <c r="D49" s="14">
        <v>3.106</v>
      </c>
      <c r="E49" s="41">
        <f aca="true" t="shared" si="0" ref="E49:E59">B49*D49</f>
        <v>3759.1917999999996</v>
      </c>
    </row>
    <row r="50" spans="1:5" ht="15">
      <c r="A50" s="14"/>
      <c r="B50" s="14">
        <v>1210.3</v>
      </c>
      <c r="C50" s="14" t="s">
        <v>147</v>
      </c>
      <c r="D50" s="14">
        <v>3.324</v>
      </c>
      <c r="E50" s="41">
        <f t="shared" si="0"/>
        <v>4023.0371999999998</v>
      </c>
    </row>
    <row r="51" spans="1:5" ht="15">
      <c r="A51" s="14"/>
      <c r="B51" s="14">
        <v>1210.3</v>
      </c>
      <c r="C51" s="14" t="s">
        <v>148</v>
      </c>
      <c r="D51" s="14">
        <v>3.5</v>
      </c>
      <c r="E51" s="41">
        <f t="shared" si="0"/>
        <v>4236.05</v>
      </c>
    </row>
    <row r="52" spans="1:5" ht="15">
      <c r="A52" s="14"/>
      <c r="B52" s="14">
        <v>1210.3</v>
      </c>
      <c r="C52" s="14" t="s">
        <v>149</v>
      </c>
      <c r="D52" s="14">
        <v>3.159</v>
      </c>
      <c r="E52" s="41">
        <f t="shared" si="0"/>
        <v>3823.3376999999996</v>
      </c>
    </row>
    <row r="53" spans="1:5" ht="15">
      <c r="A53" s="14"/>
      <c r="B53" s="14">
        <v>1210.3</v>
      </c>
      <c r="C53" s="14" t="s">
        <v>152</v>
      </c>
      <c r="D53" s="14">
        <v>3.526</v>
      </c>
      <c r="E53" s="41">
        <f t="shared" si="0"/>
        <v>4267.5178</v>
      </c>
    </row>
    <row r="54" spans="1:5" ht="15">
      <c r="A54" s="14"/>
      <c r="B54" s="14">
        <v>1210.3</v>
      </c>
      <c r="C54" s="14" t="s">
        <v>1940</v>
      </c>
      <c r="D54" s="14">
        <v>3</v>
      </c>
      <c r="E54" s="41">
        <f t="shared" si="0"/>
        <v>3630.8999999999996</v>
      </c>
    </row>
    <row r="55" spans="1:5" ht="15">
      <c r="A55" s="14"/>
      <c r="B55" s="14">
        <v>1210.3</v>
      </c>
      <c r="C55" s="14" t="s">
        <v>1941</v>
      </c>
      <c r="D55" s="14">
        <v>3.12</v>
      </c>
      <c r="E55" s="41">
        <f t="shared" si="0"/>
        <v>3776.136</v>
      </c>
    </row>
    <row r="56" spans="1:5" ht="15">
      <c r="A56" s="14"/>
      <c r="B56" s="14">
        <v>1210.3</v>
      </c>
      <c r="C56" s="14" t="s">
        <v>1942</v>
      </c>
      <c r="D56" s="14">
        <v>3.69</v>
      </c>
      <c r="E56" s="41">
        <f t="shared" si="0"/>
        <v>4466.007</v>
      </c>
    </row>
    <row r="57" spans="1:5" ht="15">
      <c r="A57" s="14"/>
      <c r="B57" s="14">
        <v>1210.3</v>
      </c>
      <c r="C57" s="14" t="s">
        <v>150</v>
      </c>
      <c r="D57" s="14">
        <v>3.12</v>
      </c>
      <c r="E57" s="41">
        <f t="shared" si="0"/>
        <v>3776.136</v>
      </c>
    </row>
    <row r="58" spans="1:5" ht="15">
      <c r="A58" s="14"/>
      <c r="B58" s="14">
        <v>1210.3</v>
      </c>
      <c r="C58" s="14" t="s">
        <v>144</v>
      </c>
      <c r="D58" s="14">
        <v>3.12</v>
      </c>
      <c r="E58" s="41">
        <f t="shared" si="0"/>
        <v>3776.136</v>
      </c>
    </row>
    <row r="59" spans="1:5" ht="15">
      <c r="A59" s="14"/>
      <c r="B59" s="14">
        <v>1210.3</v>
      </c>
      <c r="C59" s="14" t="s">
        <v>151</v>
      </c>
      <c r="D59" s="14">
        <v>3.12</v>
      </c>
      <c r="E59" s="41">
        <f t="shared" si="0"/>
        <v>3776.136</v>
      </c>
    </row>
    <row r="60" spans="1:5" ht="15.75" customHeight="1">
      <c r="A60" s="118" t="s">
        <v>194</v>
      </c>
      <c r="B60" s="119"/>
      <c r="C60" s="119"/>
      <c r="D60" s="120"/>
      <c r="E60" s="44">
        <f>SUM(E61:E66)</f>
        <v>2348.08</v>
      </c>
    </row>
    <row r="61" spans="1:5" ht="15">
      <c r="A61" s="14"/>
      <c r="B61" s="14" t="s">
        <v>1793</v>
      </c>
      <c r="C61" s="14" t="s">
        <v>147</v>
      </c>
      <c r="D61" s="14" t="s">
        <v>1802</v>
      </c>
      <c r="E61" s="41">
        <v>352</v>
      </c>
    </row>
    <row r="62" spans="1:5" ht="15">
      <c r="A62" s="14"/>
      <c r="B62" s="14" t="s">
        <v>1894</v>
      </c>
      <c r="C62" s="14" t="s">
        <v>1940</v>
      </c>
      <c r="D62" s="14" t="s">
        <v>1900</v>
      </c>
      <c r="E62" s="41">
        <v>596</v>
      </c>
    </row>
    <row r="63" spans="1:5" ht="15">
      <c r="A63" s="14"/>
      <c r="B63" s="14" t="s">
        <v>1290</v>
      </c>
      <c r="C63" s="14" t="s">
        <v>150</v>
      </c>
      <c r="D63" s="14" t="s">
        <v>1981</v>
      </c>
      <c r="E63" s="41">
        <v>1003.08</v>
      </c>
    </row>
    <row r="64" spans="1:5" ht="15">
      <c r="A64" s="14"/>
      <c r="B64" s="14" t="s">
        <v>806</v>
      </c>
      <c r="C64" s="14" t="s">
        <v>150</v>
      </c>
      <c r="D64" s="14" t="s">
        <v>1982</v>
      </c>
      <c r="E64" s="41">
        <v>77</v>
      </c>
    </row>
    <row r="65" spans="1:5" ht="15">
      <c r="A65" s="14"/>
      <c r="B65" s="14" t="s">
        <v>2250</v>
      </c>
      <c r="C65" s="14" t="s">
        <v>150</v>
      </c>
      <c r="D65" s="14" t="s">
        <v>1983</v>
      </c>
      <c r="E65" s="41">
        <v>167</v>
      </c>
    </row>
    <row r="66" spans="1:5" ht="14.25" customHeight="1">
      <c r="A66" s="14"/>
      <c r="B66" s="14" t="s">
        <v>224</v>
      </c>
      <c r="C66" s="14" t="s">
        <v>151</v>
      </c>
      <c r="D66" s="14" t="s">
        <v>1984</v>
      </c>
      <c r="E66" s="41">
        <v>153</v>
      </c>
    </row>
    <row r="67" spans="1:5" ht="15">
      <c r="A67" s="118" t="s">
        <v>200</v>
      </c>
      <c r="B67" s="119"/>
      <c r="C67" s="119"/>
      <c r="D67" s="120"/>
      <c r="E67" s="44">
        <f>SUM(E68:E71)</f>
        <v>3854.5509999999995</v>
      </c>
    </row>
    <row r="68" spans="1:5" ht="15">
      <c r="A68" s="14"/>
      <c r="B68" s="14"/>
      <c r="C68" s="14"/>
      <c r="D68" s="14" t="s">
        <v>1488</v>
      </c>
      <c r="E68" s="41">
        <v>1307.16</v>
      </c>
    </row>
    <row r="69" spans="1:5" ht="15">
      <c r="A69" s="14"/>
      <c r="B69" s="14" t="s">
        <v>1485</v>
      </c>
      <c r="C69" s="14" t="s">
        <v>148</v>
      </c>
      <c r="D69" s="14" t="s">
        <v>1499</v>
      </c>
      <c r="E69" s="41">
        <f>1210.3*1.47</f>
        <v>1779.1409999999998</v>
      </c>
    </row>
    <row r="70" spans="1:5" ht="15">
      <c r="A70" s="14"/>
      <c r="B70" s="14" t="s">
        <v>1422</v>
      </c>
      <c r="C70" s="14" t="s">
        <v>1941</v>
      </c>
      <c r="D70" s="14" t="s">
        <v>1928</v>
      </c>
      <c r="E70" s="41">
        <v>489.72</v>
      </c>
    </row>
    <row r="71" spans="1:5" ht="15">
      <c r="A71" s="14"/>
      <c r="B71" s="14" t="s">
        <v>1598</v>
      </c>
      <c r="C71" s="14" t="s">
        <v>1942</v>
      </c>
      <c r="D71" s="14" t="s">
        <v>1603</v>
      </c>
      <c r="E71" s="41">
        <v>278.53</v>
      </c>
    </row>
    <row r="72" spans="1:5" ht="15">
      <c r="A72" s="115" t="s">
        <v>226</v>
      </c>
      <c r="B72" s="115"/>
      <c r="C72" s="115"/>
      <c r="D72" s="115"/>
      <c r="E72" s="43">
        <v>13361.71</v>
      </c>
    </row>
    <row r="73" spans="1:5" ht="15">
      <c r="A73" s="116" t="s">
        <v>217</v>
      </c>
      <c r="B73" s="116"/>
      <c r="C73" s="116"/>
      <c r="D73" s="116"/>
      <c r="E73" s="43">
        <v>16158.32</v>
      </c>
    </row>
    <row r="74" spans="1:5" ht="15">
      <c r="A74" s="116" t="s">
        <v>1292</v>
      </c>
      <c r="B74" s="116"/>
      <c r="C74" s="116"/>
      <c r="D74" s="116"/>
      <c r="E74" s="43">
        <v>25417.27</v>
      </c>
    </row>
    <row r="75" spans="1:5" ht="15">
      <c r="A75" s="117" t="s">
        <v>1293</v>
      </c>
      <c r="B75" s="117"/>
      <c r="C75" s="117"/>
      <c r="D75" s="117"/>
      <c r="E75" s="45">
        <f>SUM(E3+E11+E72+E73+E74)</f>
        <v>183898.96249999997</v>
      </c>
    </row>
    <row r="76" spans="1:5" ht="15">
      <c r="A76" s="113" t="s">
        <v>1294</v>
      </c>
      <c r="B76" s="113"/>
      <c r="C76" s="113"/>
      <c r="D76" s="113"/>
      <c r="E76" s="43">
        <v>214920.31</v>
      </c>
    </row>
    <row r="77" spans="1:5" ht="15">
      <c r="A77" s="113" t="s">
        <v>1295</v>
      </c>
      <c r="B77" s="113"/>
      <c r="C77" s="113"/>
      <c r="D77" s="113"/>
      <c r="E77" s="43">
        <v>31849.31</v>
      </c>
    </row>
    <row r="78" spans="1:5" ht="15">
      <c r="A78" s="113" t="s">
        <v>831</v>
      </c>
      <c r="B78" s="113"/>
      <c r="C78" s="113"/>
      <c r="D78" s="113"/>
      <c r="E78" s="43">
        <v>566104.22</v>
      </c>
    </row>
    <row r="79" spans="1:5" ht="15">
      <c r="A79" s="113" t="s">
        <v>832</v>
      </c>
      <c r="B79" s="113"/>
      <c r="C79" s="113"/>
      <c r="D79" s="113"/>
      <c r="E79" s="43">
        <v>353650.75</v>
      </c>
    </row>
    <row r="80" spans="1:5" ht="15">
      <c r="A80" s="113" t="s">
        <v>833</v>
      </c>
      <c r="B80" s="113"/>
      <c r="C80" s="113"/>
      <c r="D80" s="113"/>
      <c r="E80" s="43">
        <f>448716.06+21485</f>
        <v>470201.06</v>
      </c>
    </row>
    <row r="81" spans="1:5" ht="15">
      <c r="A81" s="113" t="s">
        <v>834</v>
      </c>
      <c r="B81" s="113"/>
      <c r="C81" s="113"/>
      <c r="D81" s="113"/>
      <c r="E81" s="43">
        <v>78466.39</v>
      </c>
    </row>
    <row r="82" spans="1:5" ht="15">
      <c r="A82" s="113" t="s">
        <v>835</v>
      </c>
      <c r="B82" s="113"/>
      <c r="C82" s="113"/>
      <c r="D82" s="113"/>
      <c r="E82" s="43">
        <v>48649.16</v>
      </c>
    </row>
    <row r="83" spans="1:5" ht="15">
      <c r="A83" s="113" t="s">
        <v>836</v>
      </c>
      <c r="B83" s="113"/>
      <c r="C83" s="113"/>
      <c r="D83" s="113"/>
      <c r="E83" s="43">
        <v>0</v>
      </c>
    </row>
    <row r="84" spans="1:5" ht="15">
      <c r="A84" s="113" t="s">
        <v>1102</v>
      </c>
      <c r="B84" s="113"/>
      <c r="C84" s="113"/>
      <c r="D84" s="113"/>
      <c r="E84" s="15">
        <f>SUM(E78-E80)</f>
        <v>95903.15999999997</v>
      </c>
    </row>
    <row r="85" spans="1:5" ht="15">
      <c r="A85" s="113" t="s">
        <v>1538</v>
      </c>
      <c r="B85" s="113"/>
      <c r="C85" s="113"/>
      <c r="D85" s="113"/>
      <c r="E85" s="15">
        <f>SUM(E81-E83)</f>
        <v>78466.39</v>
      </c>
    </row>
    <row r="86" spans="1:5" ht="30" customHeight="1">
      <c r="A86" s="113" t="s">
        <v>2213</v>
      </c>
      <c r="B86" s="113"/>
      <c r="C86" s="113"/>
      <c r="D86" s="113"/>
      <c r="E86" s="15">
        <f>SUM(E79-E80)</f>
        <v>-116550.31</v>
      </c>
    </row>
  </sheetData>
  <sheetProtection/>
  <mergeCells count="30">
    <mergeCell ref="A84:D84"/>
    <mergeCell ref="A85:D85"/>
    <mergeCell ref="A86:D86"/>
    <mergeCell ref="A80:D80"/>
    <mergeCell ref="A81:D81"/>
    <mergeCell ref="A82:D82"/>
    <mergeCell ref="A83:D83"/>
    <mergeCell ref="A77:D77"/>
    <mergeCell ref="A78:D78"/>
    <mergeCell ref="A79:D79"/>
    <mergeCell ref="A72:D72"/>
    <mergeCell ref="A73:D73"/>
    <mergeCell ref="A74:D74"/>
    <mergeCell ref="A75:D75"/>
    <mergeCell ref="A76:D76"/>
    <mergeCell ref="A67:D67"/>
    <mergeCell ref="A28:D28"/>
    <mergeCell ref="A32:D32"/>
    <mergeCell ref="A34:D34"/>
    <mergeCell ref="A46:D46"/>
    <mergeCell ref="A47:D47"/>
    <mergeCell ref="A60:D60"/>
    <mergeCell ref="A15:D15"/>
    <mergeCell ref="A19:D19"/>
    <mergeCell ref="B3:C3"/>
    <mergeCell ref="B11:C11"/>
    <mergeCell ref="A1:E1"/>
    <mergeCell ref="A4:D4"/>
    <mergeCell ref="A7:D7"/>
    <mergeCell ref="A12:D12"/>
  </mergeCells>
  <printOptions/>
  <pageMargins left="0.4724409448818898" right="0.2755905511811024" top="0.3937007874015748" bottom="0.35433070866141736" header="0.1574803149606299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96"/>
  <sheetViews>
    <sheetView zoomScalePageLayoutView="0" workbookViewId="0" topLeftCell="A1">
      <pane ySplit="1" topLeftCell="A158" activePane="bottomLeft" state="frozen"/>
      <selection pane="topLeft" activeCell="A1" sqref="A1"/>
      <selection pane="bottomLeft" activeCell="E147" sqref="E147"/>
    </sheetView>
  </sheetViews>
  <sheetFormatPr defaultColWidth="16.75390625" defaultRowHeight="12.75"/>
  <cols>
    <col min="1" max="1" width="2.00390625" style="1" customWidth="1"/>
    <col min="2" max="2" width="13.875" style="2" customWidth="1"/>
    <col min="3" max="3" width="10.25390625" style="1" customWidth="1"/>
    <col min="4" max="4" width="70.00390625" style="1" customWidth="1"/>
    <col min="5" max="5" width="14.125" style="1" customWidth="1"/>
    <col min="6" max="16384" width="16.75390625" style="1" customWidth="1"/>
  </cols>
  <sheetData>
    <row r="1" spans="1:5" ht="15.75">
      <c r="A1" s="121" t="s">
        <v>1559</v>
      </c>
      <c r="B1" s="121"/>
      <c r="C1" s="121"/>
      <c r="D1" s="121"/>
      <c r="E1" s="121"/>
    </row>
    <row r="2" spans="1:5" ht="45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3.5" customHeight="1">
      <c r="A3" s="10"/>
      <c r="B3" s="124" t="s">
        <v>1943</v>
      </c>
      <c r="C3" s="125"/>
      <c r="D3" s="126"/>
      <c r="E3" s="16">
        <f>SUM(E4+E6)</f>
        <v>278023.21</v>
      </c>
    </row>
    <row r="4" spans="1:5" ht="15">
      <c r="A4" s="118" t="s">
        <v>1948</v>
      </c>
      <c r="B4" s="119"/>
      <c r="C4" s="119"/>
      <c r="D4" s="120"/>
      <c r="E4" s="13">
        <f>SUM(E5)</f>
        <v>10009.53</v>
      </c>
    </row>
    <row r="5" spans="1:5" ht="15">
      <c r="A5" s="11"/>
      <c r="B5" s="15" t="s">
        <v>1590</v>
      </c>
      <c r="C5" s="14" t="s">
        <v>1942</v>
      </c>
      <c r="D5" s="14" t="s">
        <v>1591</v>
      </c>
      <c r="E5" s="15">
        <v>10009.53</v>
      </c>
    </row>
    <row r="6" spans="1:5" ht="15">
      <c r="A6" s="118" t="s">
        <v>1234</v>
      </c>
      <c r="B6" s="119"/>
      <c r="C6" s="119"/>
      <c r="D6" s="120"/>
      <c r="E6" s="13">
        <f>SUM(E7:E20)</f>
        <v>268013.68</v>
      </c>
    </row>
    <row r="7" spans="1:5" ht="15">
      <c r="A7" s="11"/>
      <c r="B7" s="15" t="s">
        <v>2440</v>
      </c>
      <c r="C7" s="14" t="s">
        <v>1942</v>
      </c>
      <c r="D7" s="14" t="s">
        <v>2441</v>
      </c>
      <c r="E7" s="15">
        <v>31683.35</v>
      </c>
    </row>
    <row r="8" spans="1:5" ht="15">
      <c r="A8" s="11"/>
      <c r="B8" s="15" t="s">
        <v>929</v>
      </c>
      <c r="C8" s="14" t="s">
        <v>150</v>
      </c>
      <c r="D8" s="14" t="s">
        <v>930</v>
      </c>
      <c r="E8" s="15">
        <v>12256.18</v>
      </c>
    </row>
    <row r="9" spans="1:5" ht="15">
      <c r="A9" s="11"/>
      <c r="B9" s="15" t="s">
        <v>931</v>
      </c>
      <c r="C9" s="14" t="s">
        <v>150</v>
      </c>
      <c r="D9" s="14" t="s">
        <v>932</v>
      </c>
      <c r="E9" s="15">
        <v>28318.45</v>
      </c>
    </row>
    <row r="10" spans="1:5" ht="15">
      <c r="A10" s="11"/>
      <c r="B10" s="15" t="s">
        <v>2605</v>
      </c>
      <c r="C10" s="14" t="s">
        <v>144</v>
      </c>
      <c r="D10" s="14" t="s">
        <v>933</v>
      </c>
      <c r="E10" s="15">
        <v>6496.1</v>
      </c>
    </row>
    <row r="11" spans="1:5" ht="15">
      <c r="A11" s="11"/>
      <c r="B11" s="15" t="s">
        <v>1349</v>
      </c>
      <c r="C11" s="14" t="s">
        <v>151</v>
      </c>
      <c r="D11" s="14" t="s">
        <v>934</v>
      </c>
      <c r="E11" s="15">
        <v>18662.62</v>
      </c>
    </row>
    <row r="12" spans="1:5" ht="17.25" customHeight="1">
      <c r="A12" s="11"/>
      <c r="B12" s="15" t="s">
        <v>1460</v>
      </c>
      <c r="C12" s="14" t="s">
        <v>146</v>
      </c>
      <c r="D12" s="14" t="s">
        <v>1560</v>
      </c>
      <c r="E12" s="15">
        <v>14317.58</v>
      </c>
    </row>
    <row r="13" spans="1:5" ht="15">
      <c r="A13" s="11"/>
      <c r="B13" s="15" t="s">
        <v>1617</v>
      </c>
      <c r="C13" s="14" t="s">
        <v>146</v>
      </c>
      <c r="D13" s="14" t="s">
        <v>1625</v>
      </c>
      <c r="E13" s="15">
        <v>8495.39</v>
      </c>
    </row>
    <row r="14" spans="1:5" ht="15">
      <c r="A14" s="11"/>
      <c r="B14" s="15" t="s">
        <v>1837</v>
      </c>
      <c r="C14" s="14" t="s">
        <v>147</v>
      </c>
      <c r="D14" s="14" t="s">
        <v>1838</v>
      </c>
      <c r="E14" s="28">
        <v>68464</v>
      </c>
    </row>
    <row r="15" spans="1:5" ht="16.5" customHeight="1">
      <c r="A15" s="11"/>
      <c r="B15" s="15" t="s">
        <v>936</v>
      </c>
      <c r="C15" s="14" t="s">
        <v>151</v>
      </c>
      <c r="D15" s="14" t="s">
        <v>937</v>
      </c>
      <c r="E15" s="15">
        <v>10345.92</v>
      </c>
    </row>
    <row r="16" spans="1:5" ht="15">
      <c r="A16" s="11"/>
      <c r="B16" s="15" t="s">
        <v>938</v>
      </c>
      <c r="C16" s="14" t="s">
        <v>151</v>
      </c>
      <c r="D16" s="14" t="s">
        <v>939</v>
      </c>
      <c r="E16" s="15">
        <v>8070.11</v>
      </c>
    </row>
    <row r="17" spans="1:5" ht="15">
      <c r="A17" s="11"/>
      <c r="B17" s="15" t="s">
        <v>2378</v>
      </c>
      <c r="C17" s="14" t="s">
        <v>151</v>
      </c>
      <c r="D17" s="14" t="s">
        <v>1211</v>
      </c>
      <c r="E17" s="15">
        <v>1855</v>
      </c>
    </row>
    <row r="18" spans="1:5" ht="15">
      <c r="A18" s="11"/>
      <c r="B18" s="15" t="s">
        <v>1212</v>
      </c>
      <c r="C18" s="14" t="s">
        <v>151</v>
      </c>
      <c r="D18" s="14" t="s">
        <v>2518</v>
      </c>
      <c r="E18" s="15">
        <v>1574.06</v>
      </c>
    </row>
    <row r="19" spans="1:5" ht="15">
      <c r="A19" s="11"/>
      <c r="B19" s="15" t="s">
        <v>1213</v>
      </c>
      <c r="C19" s="14" t="s">
        <v>151</v>
      </c>
      <c r="D19" s="14" t="s">
        <v>1214</v>
      </c>
      <c r="E19" s="15">
        <v>10321.92</v>
      </c>
    </row>
    <row r="20" spans="1:5" ht="15">
      <c r="A20" s="11"/>
      <c r="B20" s="15" t="s">
        <v>1813</v>
      </c>
      <c r="C20" s="14" t="s">
        <v>149</v>
      </c>
      <c r="D20" s="14" t="s">
        <v>1814</v>
      </c>
      <c r="E20" s="15">
        <v>47153</v>
      </c>
    </row>
    <row r="21" spans="1:5" ht="15">
      <c r="A21" s="10"/>
      <c r="B21" s="127" t="s">
        <v>1978</v>
      </c>
      <c r="C21" s="127"/>
      <c r="D21" s="10"/>
      <c r="E21" s="16">
        <f>SUM(E22+E29+E35+E57+E75+E83+E104+E105+E118+E137)</f>
        <v>619203.5244999999</v>
      </c>
    </row>
    <row r="22" spans="1:5" ht="15">
      <c r="A22" s="118" t="s">
        <v>1945</v>
      </c>
      <c r="B22" s="119"/>
      <c r="C22" s="119"/>
      <c r="D22" s="120"/>
      <c r="E22" s="13">
        <f>SUM(E23:E28)</f>
        <v>42006.43000000001</v>
      </c>
    </row>
    <row r="23" spans="1:5" ht="15.75" customHeight="1">
      <c r="A23" s="14"/>
      <c r="B23" s="15" t="s">
        <v>214</v>
      </c>
      <c r="C23" s="14" t="s">
        <v>146</v>
      </c>
      <c r="D23" s="14" t="s">
        <v>1561</v>
      </c>
      <c r="E23" s="15">
        <v>789.67</v>
      </c>
    </row>
    <row r="24" spans="1:5" ht="15">
      <c r="A24" s="14"/>
      <c r="B24" s="15" t="s">
        <v>1764</v>
      </c>
      <c r="C24" s="14" t="s">
        <v>145</v>
      </c>
      <c r="D24" s="14" t="s">
        <v>1773</v>
      </c>
      <c r="E24" s="15">
        <v>388.69</v>
      </c>
    </row>
    <row r="25" spans="1:5" ht="15">
      <c r="A25" s="14"/>
      <c r="B25" s="15" t="s">
        <v>443</v>
      </c>
      <c r="C25" s="14" t="s">
        <v>147</v>
      </c>
      <c r="D25" s="14" t="s">
        <v>444</v>
      </c>
      <c r="E25" s="15">
        <v>184</v>
      </c>
    </row>
    <row r="26" spans="1:5" ht="16.5" customHeight="1">
      <c r="A26" s="14"/>
      <c r="B26" s="15" t="s">
        <v>911</v>
      </c>
      <c r="C26" s="14" t="s">
        <v>149</v>
      </c>
      <c r="D26" s="14" t="s">
        <v>916</v>
      </c>
      <c r="E26" s="15">
        <v>36337.41</v>
      </c>
    </row>
    <row r="27" spans="1:5" ht="31.5" customHeight="1">
      <c r="A27" s="14"/>
      <c r="B27" s="15" t="s">
        <v>1652</v>
      </c>
      <c r="C27" s="14" t="s">
        <v>1942</v>
      </c>
      <c r="D27" s="14" t="s">
        <v>1448</v>
      </c>
      <c r="E27" s="15">
        <v>4027</v>
      </c>
    </row>
    <row r="28" spans="1:5" ht="15.75" customHeight="1">
      <c r="A28" s="14"/>
      <c r="B28" s="15" t="s">
        <v>1479</v>
      </c>
      <c r="C28" s="14" t="s">
        <v>1942</v>
      </c>
      <c r="D28" s="14" t="s">
        <v>1484</v>
      </c>
      <c r="E28" s="15">
        <v>279.66</v>
      </c>
    </row>
    <row r="29" spans="1:5" ht="15">
      <c r="A29" s="118" t="s">
        <v>1946</v>
      </c>
      <c r="B29" s="119"/>
      <c r="C29" s="119"/>
      <c r="D29" s="120"/>
      <c r="E29" s="13">
        <f>SUM(E30:E34)</f>
        <v>56419.81999999999</v>
      </c>
    </row>
    <row r="30" spans="1:5" ht="15">
      <c r="A30" s="14"/>
      <c r="B30" s="15" t="s">
        <v>1373</v>
      </c>
      <c r="C30" s="14" t="s">
        <v>145</v>
      </c>
      <c r="D30" s="14" t="s">
        <v>1377</v>
      </c>
      <c r="E30" s="15">
        <v>641.24</v>
      </c>
    </row>
    <row r="31" spans="1:5" ht="17.25" customHeight="1">
      <c r="A31" s="14"/>
      <c r="B31" s="15" t="s">
        <v>2281</v>
      </c>
      <c r="C31" s="14" t="s">
        <v>148</v>
      </c>
      <c r="D31" s="14" t="s">
        <v>2282</v>
      </c>
      <c r="E31" s="15">
        <v>41713.19</v>
      </c>
    </row>
    <row r="32" spans="1:5" ht="29.25" customHeight="1">
      <c r="A32" s="14"/>
      <c r="B32" s="15" t="s">
        <v>77</v>
      </c>
      <c r="C32" s="14" t="s">
        <v>1941</v>
      </c>
      <c r="D32" s="14" t="s">
        <v>78</v>
      </c>
      <c r="E32" s="15">
        <v>13133.8</v>
      </c>
    </row>
    <row r="33" spans="1:5" ht="17.25" customHeight="1">
      <c r="A33" s="14"/>
      <c r="B33" s="15" t="s">
        <v>1054</v>
      </c>
      <c r="C33" s="14" t="s">
        <v>1942</v>
      </c>
      <c r="D33" s="14" t="s">
        <v>1056</v>
      </c>
      <c r="E33" s="15">
        <v>258.59</v>
      </c>
    </row>
    <row r="34" spans="1:5" ht="14.25" customHeight="1">
      <c r="A34" s="14"/>
      <c r="B34" s="15" t="s">
        <v>1086</v>
      </c>
      <c r="C34" s="14" t="s">
        <v>151</v>
      </c>
      <c r="D34" s="14" t="s">
        <v>1215</v>
      </c>
      <c r="E34" s="15">
        <v>673</v>
      </c>
    </row>
    <row r="35" spans="1:5" ht="16.5" customHeight="1">
      <c r="A35" s="118" t="s">
        <v>1947</v>
      </c>
      <c r="B35" s="119"/>
      <c r="C35" s="119"/>
      <c r="D35" s="120"/>
      <c r="E35" s="13">
        <f>SUM(E36:E56)</f>
        <v>93175.73000000001</v>
      </c>
    </row>
    <row r="36" spans="1:5" ht="15">
      <c r="A36" s="14"/>
      <c r="B36" s="15" t="s">
        <v>1779</v>
      </c>
      <c r="C36" s="14" t="s">
        <v>145</v>
      </c>
      <c r="D36" s="14" t="s">
        <v>1780</v>
      </c>
      <c r="E36" s="15">
        <v>205.08</v>
      </c>
    </row>
    <row r="37" spans="1:5" ht="15">
      <c r="A37" s="14"/>
      <c r="B37" s="15" t="s">
        <v>2314</v>
      </c>
      <c r="C37" s="14" t="s">
        <v>148</v>
      </c>
      <c r="D37" s="14" t="s">
        <v>366</v>
      </c>
      <c r="E37" s="15">
        <v>6943.99</v>
      </c>
    </row>
    <row r="38" spans="1:5" ht="15.75" customHeight="1">
      <c r="A38" s="14"/>
      <c r="B38" s="15" t="s">
        <v>1777</v>
      </c>
      <c r="C38" s="14" t="s">
        <v>149</v>
      </c>
      <c r="D38" s="14" t="s">
        <v>2599</v>
      </c>
      <c r="E38" s="15">
        <v>11259.65</v>
      </c>
    </row>
    <row r="39" spans="1:5" ht="15" customHeight="1">
      <c r="A39" s="14"/>
      <c r="B39" s="15" t="s">
        <v>1777</v>
      </c>
      <c r="C39" s="14" t="s">
        <v>152</v>
      </c>
      <c r="D39" s="14" t="s">
        <v>2531</v>
      </c>
      <c r="E39" s="15">
        <v>26591.2</v>
      </c>
    </row>
    <row r="40" spans="1:5" ht="14.25" customHeight="1">
      <c r="A40" s="14"/>
      <c r="B40" s="15" t="s">
        <v>2347</v>
      </c>
      <c r="C40" s="14" t="s">
        <v>152</v>
      </c>
      <c r="D40" s="14" t="s">
        <v>2348</v>
      </c>
      <c r="E40" s="15">
        <v>1119</v>
      </c>
    </row>
    <row r="41" spans="1:5" ht="18" customHeight="1">
      <c r="A41" s="14"/>
      <c r="B41" s="15" t="s">
        <v>1856</v>
      </c>
      <c r="C41" s="14" t="s">
        <v>1940</v>
      </c>
      <c r="D41" s="14" t="s">
        <v>1871</v>
      </c>
      <c r="E41" s="15">
        <v>1449</v>
      </c>
    </row>
    <row r="42" spans="1:5" ht="46.5" customHeight="1">
      <c r="A42" s="14"/>
      <c r="B42" s="15" t="s">
        <v>21</v>
      </c>
      <c r="C42" s="14" t="s">
        <v>1940</v>
      </c>
      <c r="D42" s="14" t="s">
        <v>23</v>
      </c>
      <c r="E42" s="15">
        <v>8069</v>
      </c>
    </row>
    <row r="43" spans="1:5" ht="18.75" customHeight="1">
      <c r="A43" s="14"/>
      <c r="B43" s="15" t="s">
        <v>815</v>
      </c>
      <c r="C43" s="14" t="s">
        <v>1940</v>
      </c>
      <c r="D43" s="14" t="s">
        <v>821</v>
      </c>
      <c r="E43" s="15">
        <v>2204</v>
      </c>
    </row>
    <row r="44" spans="1:5" ht="33" customHeight="1">
      <c r="A44" s="14"/>
      <c r="B44" s="15" t="s">
        <v>2078</v>
      </c>
      <c r="C44" s="14" t="s">
        <v>1941</v>
      </c>
      <c r="D44" s="14" t="s">
        <v>2150</v>
      </c>
      <c r="E44" s="15">
        <v>2932.76</v>
      </c>
    </row>
    <row r="45" spans="1:5" ht="15">
      <c r="A45" s="14"/>
      <c r="B45" s="15" t="s">
        <v>1777</v>
      </c>
      <c r="C45" s="14" t="s">
        <v>1941</v>
      </c>
      <c r="D45" s="14" t="s">
        <v>2049</v>
      </c>
      <c r="E45" s="15">
        <f>56.17*4</f>
        <v>224.68</v>
      </c>
    </row>
    <row r="46" spans="1:5" ht="15">
      <c r="A46" s="14"/>
      <c r="B46" s="15" t="s">
        <v>1777</v>
      </c>
      <c r="C46" s="14" t="s">
        <v>1941</v>
      </c>
      <c r="D46" s="14" t="s">
        <v>2049</v>
      </c>
      <c r="E46" s="15">
        <v>86.46</v>
      </c>
    </row>
    <row r="47" spans="1:5" ht="15">
      <c r="A47" s="14"/>
      <c r="B47" s="15" t="s">
        <v>1777</v>
      </c>
      <c r="C47" s="14" t="s">
        <v>1941</v>
      </c>
      <c r="D47" s="14" t="s">
        <v>1134</v>
      </c>
      <c r="E47" s="15">
        <f>56.18*4</f>
        <v>224.72</v>
      </c>
    </row>
    <row r="48" spans="1:5" ht="17.25" customHeight="1">
      <c r="A48" s="14"/>
      <c r="B48" s="15" t="s">
        <v>1611</v>
      </c>
      <c r="C48" s="14" t="s">
        <v>1942</v>
      </c>
      <c r="D48" s="14" t="s">
        <v>1612</v>
      </c>
      <c r="E48" s="15">
        <v>324.26</v>
      </c>
    </row>
    <row r="49" spans="1:5" ht="31.5" customHeight="1">
      <c r="A49" s="14"/>
      <c r="B49" s="15" t="s">
        <v>2406</v>
      </c>
      <c r="C49" s="14" t="s">
        <v>1942</v>
      </c>
      <c r="D49" s="14" t="s">
        <v>2414</v>
      </c>
      <c r="E49" s="15">
        <v>975.73</v>
      </c>
    </row>
    <row r="50" spans="1:5" ht="15" customHeight="1">
      <c r="A50" s="14"/>
      <c r="B50" s="15" t="s">
        <v>2417</v>
      </c>
      <c r="C50" s="14" t="s">
        <v>1942</v>
      </c>
      <c r="D50" s="14" t="s">
        <v>2420</v>
      </c>
      <c r="E50" s="15">
        <v>834.75</v>
      </c>
    </row>
    <row r="51" spans="1:5" ht="15">
      <c r="A51" s="14"/>
      <c r="B51" s="15" t="s">
        <v>1264</v>
      </c>
      <c r="C51" s="14" t="s">
        <v>1942</v>
      </c>
      <c r="D51" s="14" t="s">
        <v>1270</v>
      </c>
      <c r="E51" s="15">
        <v>202.69</v>
      </c>
    </row>
    <row r="52" spans="1:5" ht="15">
      <c r="A52" s="14"/>
      <c r="B52" s="15" t="s">
        <v>1777</v>
      </c>
      <c r="C52" s="14" t="s">
        <v>1942</v>
      </c>
      <c r="D52" s="14" t="s">
        <v>1066</v>
      </c>
      <c r="E52" s="15">
        <v>613.52</v>
      </c>
    </row>
    <row r="53" spans="1:5" ht="15" customHeight="1">
      <c r="A53" s="14"/>
      <c r="B53" s="15" t="s">
        <v>238</v>
      </c>
      <c r="C53" s="14" t="s">
        <v>150</v>
      </c>
      <c r="D53" s="14" t="s">
        <v>1216</v>
      </c>
      <c r="E53" s="15">
        <v>215</v>
      </c>
    </row>
    <row r="54" spans="1:5" ht="15.75" customHeight="1">
      <c r="A54" s="14"/>
      <c r="B54" s="15" t="s">
        <v>1388</v>
      </c>
      <c r="C54" s="14" t="s">
        <v>150</v>
      </c>
      <c r="D54" s="14" t="s">
        <v>1571</v>
      </c>
      <c r="E54" s="15">
        <v>2213.8</v>
      </c>
    </row>
    <row r="55" spans="1:5" ht="15">
      <c r="A55" s="14"/>
      <c r="B55" s="15" t="s">
        <v>1779</v>
      </c>
      <c r="C55" s="14" t="s">
        <v>150</v>
      </c>
      <c r="D55" s="14" t="s">
        <v>1562</v>
      </c>
      <c r="E55" s="15">
        <v>217.76</v>
      </c>
    </row>
    <row r="56" spans="1:5" ht="15" customHeight="1">
      <c r="A56" s="14"/>
      <c r="B56" s="15" t="s">
        <v>233</v>
      </c>
      <c r="C56" s="14" t="s">
        <v>151</v>
      </c>
      <c r="D56" s="14" t="s">
        <v>1217</v>
      </c>
      <c r="E56" s="15">
        <v>26268.68</v>
      </c>
    </row>
    <row r="57" spans="1:5" ht="16.5" customHeight="1">
      <c r="A57" s="118" t="s">
        <v>1948</v>
      </c>
      <c r="B57" s="119"/>
      <c r="C57" s="119"/>
      <c r="D57" s="120"/>
      <c r="E57" s="13">
        <f>SUM(E58:E74)</f>
        <v>20796.14</v>
      </c>
    </row>
    <row r="58" spans="1:5" ht="15">
      <c r="A58" s="14"/>
      <c r="B58" s="15" t="s">
        <v>2188</v>
      </c>
      <c r="C58" s="14" t="s">
        <v>146</v>
      </c>
      <c r="D58" s="14" t="s">
        <v>1425</v>
      </c>
      <c r="E58" s="15">
        <v>5860.3</v>
      </c>
    </row>
    <row r="59" spans="1:5" ht="15">
      <c r="A59" s="14"/>
      <c r="B59" s="15" t="s">
        <v>158</v>
      </c>
      <c r="C59" s="14" t="s">
        <v>146</v>
      </c>
      <c r="D59" s="14" t="s">
        <v>1258</v>
      </c>
      <c r="E59" s="15">
        <v>1162.06</v>
      </c>
    </row>
    <row r="60" spans="1:5" ht="15">
      <c r="A60" s="14"/>
      <c r="B60" s="15" t="s">
        <v>1309</v>
      </c>
      <c r="C60" s="14" t="s">
        <v>145</v>
      </c>
      <c r="D60" s="14" t="s">
        <v>1257</v>
      </c>
      <c r="E60" s="15">
        <v>691.4</v>
      </c>
    </row>
    <row r="61" spans="1:5" ht="15">
      <c r="A61" s="14"/>
      <c r="B61" s="15" t="s">
        <v>2468</v>
      </c>
      <c r="C61" s="14" t="s">
        <v>147</v>
      </c>
      <c r="D61" s="14" t="s">
        <v>2471</v>
      </c>
      <c r="E61" s="15">
        <v>1254</v>
      </c>
    </row>
    <row r="62" spans="1:5" ht="16.5" customHeight="1">
      <c r="A62" s="14"/>
      <c r="B62" s="15" t="s">
        <v>1841</v>
      </c>
      <c r="C62" s="14" t="s">
        <v>147</v>
      </c>
      <c r="D62" s="14" t="s">
        <v>1842</v>
      </c>
      <c r="E62" s="15">
        <v>1139</v>
      </c>
    </row>
    <row r="63" spans="1:5" ht="15">
      <c r="A63" s="14"/>
      <c r="B63" s="15" t="s">
        <v>1207</v>
      </c>
      <c r="C63" s="14" t="s">
        <v>148</v>
      </c>
      <c r="D63" s="14" t="s">
        <v>2262</v>
      </c>
      <c r="E63" s="15">
        <v>617.86</v>
      </c>
    </row>
    <row r="64" spans="1:5" ht="15">
      <c r="A64" s="14"/>
      <c r="B64" s="15" t="s">
        <v>2309</v>
      </c>
      <c r="C64" s="14" t="s">
        <v>148</v>
      </c>
      <c r="D64" s="14" t="s">
        <v>2312</v>
      </c>
      <c r="E64" s="15">
        <v>706.02</v>
      </c>
    </row>
    <row r="65" spans="1:5" ht="15">
      <c r="A65" s="14"/>
      <c r="B65" s="15" t="s">
        <v>2139</v>
      </c>
      <c r="C65" s="14" t="s">
        <v>148</v>
      </c>
      <c r="D65" s="14" t="s">
        <v>2145</v>
      </c>
      <c r="E65" s="15">
        <v>533.87</v>
      </c>
    </row>
    <row r="66" spans="1:5" ht="18" customHeight="1">
      <c r="A66" s="14"/>
      <c r="B66" s="15" t="s">
        <v>1491</v>
      </c>
      <c r="C66" s="14" t="s">
        <v>148</v>
      </c>
      <c r="D66" s="14" t="s">
        <v>1496</v>
      </c>
      <c r="E66" s="15">
        <v>1125.54</v>
      </c>
    </row>
    <row r="67" spans="1:5" ht="15">
      <c r="A67" s="14"/>
      <c r="B67" s="15" t="s">
        <v>2539</v>
      </c>
      <c r="C67" s="14" t="s">
        <v>149</v>
      </c>
      <c r="D67" s="14" t="s">
        <v>2560</v>
      </c>
      <c r="E67" s="15">
        <v>431.46</v>
      </c>
    </row>
    <row r="68" spans="1:5" ht="15">
      <c r="A68" s="14"/>
      <c r="B68" s="15" t="s">
        <v>2546</v>
      </c>
      <c r="C68" s="14" t="s">
        <v>1940</v>
      </c>
      <c r="D68" s="14" t="s">
        <v>812</v>
      </c>
      <c r="E68" s="15">
        <v>348</v>
      </c>
    </row>
    <row r="69" spans="1:5" ht="15">
      <c r="A69" s="14"/>
      <c r="B69" s="15" t="s">
        <v>2321</v>
      </c>
      <c r="C69" s="14" t="s">
        <v>1940</v>
      </c>
      <c r="D69" s="14" t="s">
        <v>2326</v>
      </c>
      <c r="E69" s="15">
        <v>686.81</v>
      </c>
    </row>
    <row r="70" spans="1:5" ht="15">
      <c r="A70" s="14"/>
      <c r="B70" s="15" t="s">
        <v>35</v>
      </c>
      <c r="C70" s="14" t="s">
        <v>1940</v>
      </c>
      <c r="D70" s="14" t="s">
        <v>42</v>
      </c>
      <c r="E70" s="15">
        <v>681.3</v>
      </c>
    </row>
    <row r="71" spans="1:5" ht="15">
      <c r="A71" s="14"/>
      <c r="B71" s="15" t="s">
        <v>96</v>
      </c>
      <c r="C71" s="14" t="s">
        <v>1941</v>
      </c>
      <c r="D71" s="14" t="s">
        <v>97</v>
      </c>
      <c r="E71" s="15">
        <v>3187.52</v>
      </c>
    </row>
    <row r="72" spans="1:5" ht="15">
      <c r="A72" s="14"/>
      <c r="B72" s="15" t="s">
        <v>968</v>
      </c>
      <c r="C72" s="14" t="s">
        <v>150</v>
      </c>
      <c r="D72" s="14" t="s">
        <v>1218</v>
      </c>
      <c r="E72" s="15">
        <v>243</v>
      </c>
    </row>
    <row r="73" spans="1:5" ht="15.75" customHeight="1">
      <c r="A73" s="14"/>
      <c r="B73" s="15" t="s">
        <v>798</v>
      </c>
      <c r="C73" s="14" t="s">
        <v>144</v>
      </c>
      <c r="D73" s="14" t="s">
        <v>1219</v>
      </c>
      <c r="E73" s="15">
        <v>1538</v>
      </c>
    </row>
    <row r="74" spans="1:5" ht="15">
      <c r="A74" s="14"/>
      <c r="B74" s="15" t="s">
        <v>1397</v>
      </c>
      <c r="C74" s="14" t="s">
        <v>151</v>
      </c>
      <c r="D74" s="14" t="s">
        <v>1220</v>
      </c>
      <c r="E74" s="15">
        <v>590</v>
      </c>
    </row>
    <row r="75" spans="1:5" ht="18" customHeight="1">
      <c r="A75" s="118" t="s">
        <v>1951</v>
      </c>
      <c r="B75" s="119"/>
      <c r="C75" s="119"/>
      <c r="D75" s="120"/>
      <c r="E75" s="13">
        <f>SUM(E76:E82)</f>
        <v>12327.05</v>
      </c>
    </row>
    <row r="76" spans="1:5" ht="15">
      <c r="A76" s="14"/>
      <c r="B76" s="15" t="s">
        <v>1551</v>
      </c>
      <c r="C76" s="14" t="s">
        <v>146</v>
      </c>
      <c r="D76" s="14" t="s">
        <v>1563</v>
      </c>
      <c r="E76" s="15">
        <v>146.35</v>
      </c>
    </row>
    <row r="77" spans="1:5" ht="15">
      <c r="A77" s="14"/>
      <c r="B77" s="15" t="s">
        <v>1382</v>
      </c>
      <c r="C77" s="14" t="s">
        <v>145</v>
      </c>
      <c r="D77" s="14" t="s">
        <v>1383</v>
      </c>
      <c r="E77" s="15">
        <v>6859.15</v>
      </c>
    </row>
    <row r="78" spans="1:5" ht="16.5" customHeight="1">
      <c r="A78" s="14"/>
      <c r="B78" s="15" t="s">
        <v>778</v>
      </c>
      <c r="C78" s="14" t="s">
        <v>149</v>
      </c>
      <c r="D78" s="14" t="s">
        <v>779</v>
      </c>
      <c r="E78" s="15">
        <v>4454.21</v>
      </c>
    </row>
    <row r="79" spans="1:5" ht="15">
      <c r="A79" s="14"/>
      <c r="B79" s="15" t="s">
        <v>370</v>
      </c>
      <c r="C79" s="14" t="s">
        <v>149</v>
      </c>
      <c r="D79" s="14" t="s">
        <v>1564</v>
      </c>
      <c r="E79" s="15">
        <v>135.36</v>
      </c>
    </row>
    <row r="80" spans="1:5" ht="15.75" customHeight="1">
      <c r="A80" s="14"/>
      <c r="B80" s="15" t="s">
        <v>1938</v>
      </c>
      <c r="C80" s="14" t="s">
        <v>1940</v>
      </c>
      <c r="D80" s="14" t="s">
        <v>1587</v>
      </c>
      <c r="E80" s="15">
        <v>150</v>
      </c>
    </row>
    <row r="81" spans="1:5" ht="15">
      <c r="A81" s="14"/>
      <c r="B81" s="15" t="s">
        <v>1974</v>
      </c>
      <c r="C81" s="14" t="s">
        <v>1941</v>
      </c>
      <c r="D81" s="14" t="s">
        <v>1975</v>
      </c>
      <c r="E81" s="15">
        <v>451.98</v>
      </c>
    </row>
    <row r="82" spans="1:5" ht="15">
      <c r="A82" s="14"/>
      <c r="B82" s="15" t="s">
        <v>804</v>
      </c>
      <c r="C82" s="14" t="s">
        <v>151</v>
      </c>
      <c r="D82" s="14" t="s">
        <v>1221</v>
      </c>
      <c r="E82" s="15">
        <v>130</v>
      </c>
    </row>
    <row r="83" spans="1:5" ht="15.75" customHeight="1">
      <c r="A83" s="118" t="s">
        <v>192</v>
      </c>
      <c r="B83" s="119"/>
      <c r="C83" s="119"/>
      <c r="D83" s="120"/>
      <c r="E83" s="13">
        <f>SUM(E84:E103)</f>
        <v>22770.800000000003</v>
      </c>
    </row>
    <row r="84" spans="1:5" ht="15">
      <c r="A84" s="14"/>
      <c r="B84" s="15" t="s">
        <v>201</v>
      </c>
      <c r="C84" s="14" t="s">
        <v>146</v>
      </c>
      <c r="D84" s="14" t="s">
        <v>2455</v>
      </c>
      <c r="E84" s="15">
        <v>1973.55</v>
      </c>
    </row>
    <row r="85" spans="1:5" ht="15">
      <c r="A85" s="14"/>
      <c r="B85" s="15" t="s">
        <v>2456</v>
      </c>
      <c r="C85" s="14" t="s">
        <v>147</v>
      </c>
      <c r="D85" s="14" t="s">
        <v>1783</v>
      </c>
      <c r="E85" s="15">
        <v>2983.86</v>
      </c>
    </row>
    <row r="86" spans="1:5" ht="15">
      <c r="A86" s="14"/>
      <c r="B86" s="15" t="s">
        <v>412</v>
      </c>
      <c r="C86" s="14" t="s">
        <v>147</v>
      </c>
      <c r="D86" s="14" t="s">
        <v>1729</v>
      </c>
      <c r="E86" s="15">
        <v>786</v>
      </c>
    </row>
    <row r="87" spans="1:5" ht="15">
      <c r="A87" s="14"/>
      <c r="B87" s="15" t="s">
        <v>2300</v>
      </c>
      <c r="C87" s="14" t="s">
        <v>148</v>
      </c>
      <c r="D87" s="14" t="s">
        <v>2301</v>
      </c>
      <c r="E87" s="15">
        <v>3154.66</v>
      </c>
    </row>
    <row r="88" spans="1:5" ht="15">
      <c r="A88" s="14"/>
      <c r="B88" s="15" t="s">
        <v>2224</v>
      </c>
      <c r="C88" s="14" t="s">
        <v>148</v>
      </c>
      <c r="D88" s="14" t="s">
        <v>2301</v>
      </c>
      <c r="E88" s="15">
        <v>2980.57</v>
      </c>
    </row>
    <row r="89" spans="1:5" ht="15">
      <c r="A89" s="14"/>
      <c r="B89" s="15" t="s">
        <v>1777</v>
      </c>
      <c r="C89" s="14" t="s">
        <v>147</v>
      </c>
      <c r="D89" s="14" t="s">
        <v>1237</v>
      </c>
      <c r="E89" s="15">
        <v>247.74</v>
      </c>
    </row>
    <row r="90" spans="1:5" ht="15">
      <c r="A90" s="14"/>
      <c r="B90" s="15" t="s">
        <v>910</v>
      </c>
      <c r="C90" s="14" t="s">
        <v>149</v>
      </c>
      <c r="D90" s="14" t="s">
        <v>1783</v>
      </c>
      <c r="E90" s="15">
        <v>3047.03</v>
      </c>
    </row>
    <row r="91" spans="1:5" ht="15">
      <c r="A91" s="14"/>
      <c r="B91" s="15" t="s">
        <v>909</v>
      </c>
      <c r="C91" s="14" t="s">
        <v>149</v>
      </c>
      <c r="D91" s="14" t="s">
        <v>2301</v>
      </c>
      <c r="E91" s="15">
        <v>2213.69</v>
      </c>
    </row>
    <row r="92" spans="1:5" ht="15">
      <c r="A92" s="14"/>
      <c r="B92" s="15" t="s">
        <v>1777</v>
      </c>
      <c r="C92" s="14" t="s">
        <v>1940</v>
      </c>
      <c r="D92" s="14" t="s">
        <v>1647</v>
      </c>
      <c r="E92" s="15">
        <f>41.29*5</f>
        <v>206.45</v>
      </c>
    </row>
    <row r="93" spans="1:5" ht="15">
      <c r="A93" s="14"/>
      <c r="B93" s="15" t="s">
        <v>1594</v>
      </c>
      <c r="C93" s="14" t="s">
        <v>1942</v>
      </c>
      <c r="D93" s="14" t="s">
        <v>1595</v>
      </c>
      <c r="E93" s="15">
        <v>191.57</v>
      </c>
    </row>
    <row r="94" spans="1:5" ht="15">
      <c r="A94" s="14"/>
      <c r="B94" s="15" t="s">
        <v>2201</v>
      </c>
      <c r="C94" s="14" t="s">
        <v>1942</v>
      </c>
      <c r="D94" s="14" t="s">
        <v>2202</v>
      </c>
      <c r="E94" s="15">
        <v>726.72</v>
      </c>
    </row>
    <row r="95" spans="1:5" ht="15">
      <c r="A95" s="14"/>
      <c r="B95" s="15" t="s">
        <v>1259</v>
      </c>
      <c r="C95" s="14" t="s">
        <v>1942</v>
      </c>
      <c r="D95" s="14" t="s">
        <v>1595</v>
      </c>
      <c r="E95" s="15">
        <v>138.47</v>
      </c>
    </row>
    <row r="96" spans="1:5" ht="15">
      <c r="A96" s="14"/>
      <c r="B96" s="18" t="s">
        <v>1282</v>
      </c>
      <c r="C96" s="14" t="s">
        <v>1942</v>
      </c>
      <c r="D96" s="14" t="s">
        <v>2202</v>
      </c>
      <c r="E96" s="18">
        <v>923.13</v>
      </c>
    </row>
    <row r="97" spans="1:5" ht="15">
      <c r="A97" s="14"/>
      <c r="B97" s="15" t="s">
        <v>1274</v>
      </c>
      <c r="C97" s="14" t="s">
        <v>1942</v>
      </c>
      <c r="D97" s="14" t="s">
        <v>1595</v>
      </c>
      <c r="E97" s="15">
        <v>118.77</v>
      </c>
    </row>
    <row r="98" spans="1:5" ht="15">
      <c r="A98" s="14"/>
      <c r="B98" s="15" t="s">
        <v>2259</v>
      </c>
      <c r="C98" s="14" t="s">
        <v>150</v>
      </c>
      <c r="D98" s="14" t="s">
        <v>1597</v>
      </c>
      <c r="E98" s="15">
        <v>1038.12</v>
      </c>
    </row>
    <row r="99" spans="1:5" ht="15" customHeight="1">
      <c r="A99" s="14"/>
      <c r="B99" s="15" t="s">
        <v>1095</v>
      </c>
      <c r="C99" s="14" t="s">
        <v>150</v>
      </c>
      <c r="D99" s="14" t="s">
        <v>828</v>
      </c>
      <c r="E99" s="15">
        <v>196.61</v>
      </c>
    </row>
    <row r="100" spans="1:5" ht="15">
      <c r="A100" s="14"/>
      <c r="B100" s="15" t="s">
        <v>272</v>
      </c>
      <c r="C100" s="14" t="s">
        <v>144</v>
      </c>
      <c r="D100" s="14" t="s">
        <v>945</v>
      </c>
      <c r="E100" s="15">
        <v>127.5</v>
      </c>
    </row>
    <row r="101" spans="1:5" ht="15" customHeight="1">
      <c r="A101" s="14"/>
      <c r="B101" s="15" t="s">
        <v>943</v>
      </c>
      <c r="C101" s="14" t="s">
        <v>151</v>
      </c>
      <c r="D101" s="14" t="s">
        <v>1222</v>
      </c>
      <c r="E101" s="15">
        <v>489.41</v>
      </c>
    </row>
    <row r="102" spans="1:5" ht="15">
      <c r="A102" s="14"/>
      <c r="B102" s="15" t="s">
        <v>1096</v>
      </c>
      <c r="C102" s="14" t="s">
        <v>151</v>
      </c>
      <c r="D102" s="14" t="s">
        <v>1223</v>
      </c>
      <c r="E102" s="15">
        <v>1105.3</v>
      </c>
    </row>
    <row r="103" spans="1:5" ht="15">
      <c r="A103" s="14"/>
      <c r="B103" s="15" t="s">
        <v>318</v>
      </c>
      <c r="C103" s="14" t="s">
        <v>151</v>
      </c>
      <c r="D103" s="14" t="s">
        <v>945</v>
      </c>
      <c r="E103" s="15">
        <v>121.65</v>
      </c>
    </row>
    <row r="104" spans="1:5" ht="15" customHeight="1">
      <c r="A104" s="118" t="s">
        <v>196</v>
      </c>
      <c r="B104" s="119"/>
      <c r="C104" s="119"/>
      <c r="D104" s="120"/>
      <c r="E104" s="13">
        <v>97170.84</v>
      </c>
    </row>
    <row r="105" spans="1:5" ht="17.25" customHeight="1">
      <c r="A105" s="118" t="s">
        <v>199</v>
      </c>
      <c r="B105" s="119"/>
      <c r="C105" s="119"/>
      <c r="D105" s="120"/>
      <c r="E105" s="13">
        <f>SUM(E106:E117)</f>
        <v>233746.33950000003</v>
      </c>
    </row>
    <row r="106" spans="1:5" ht="15">
      <c r="A106" s="14"/>
      <c r="B106" s="15">
        <v>6228.9</v>
      </c>
      <c r="C106" s="14" t="s">
        <v>146</v>
      </c>
      <c r="D106" s="14">
        <v>3.12</v>
      </c>
      <c r="E106" s="15">
        <f>B106*D106</f>
        <v>19434.167999999998</v>
      </c>
    </row>
    <row r="107" spans="1:5" ht="15">
      <c r="A107" s="14"/>
      <c r="B107" s="15">
        <v>6228.9</v>
      </c>
      <c r="C107" s="14" t="s">
        <v>145</v>
      </c>
      <c r="D107" s="14">
        <v>3.106</v>
      </c>
      <c r="E107" s="15">
        <f>B107*D107</f>
        <v>19346.963399999997</v>
      </c>
    </row>
    <row r="108" spans="1:5" ht="15">
      <c r="A108" s="14"/>
      <c r="B108" s="15">
        <v>6228.9</v>
      </c>
      <c r="C108" s="14" t="s">
        <v>147</v>
      </c>
      <c r="D108" s="14">
        <v>3.324</v>
      </c>
      <c r="E108" s="15">
        <f>B108*D108</f>
        <v>20704.863599999997</v>
      </c>
    </row>
    <row r="109" spans="1:5" ht="15">
      <c r="A109" s="14"/>
      <c r="B109" s="15">
        <v>5935.5</v>
      </c>
      <c r="C109" s="14" t="s">
        <v>148</v>
      </c>
      <c r="D109" s="14">
        <v>3.5</v>
      </c>
      <c r="E109" s="15">
        <f aca="true" t="shared" si="0" ref="E109:E117">B109*D109</f>
        <v>20774.25</v>
      </c>
    </row>
    <row r="110" spans="1:5" ht="15">
      <c r="A110" s="14"/>
      <c r="B110" s="15">
        <v>5935.5</v>
      </c>
      <c r="C110" s="14" t="s">
        <v>149</v>
      </c>
      <c r="D110" s="14">
        <v>3.159</v>
      </c>
      <c r="E110" s="15">
        <f t="shared" si="0"/>
        <v>18750.244499999997</v>
      </c>
    </row>
    <row r="111" spans="1:5" ht="15">
      <c r="A111" s="14"/>
      <c r="B111" s="15">
        <v>5935.5</v>
      </c>
      <c r="C111" s="14" t="s">
        <v>152</v>
      </c>
      <c r="D111" s="14">
        <v>3.53</v>
      </c>
      <c r="E111" s="15">
        <f t="shared" si="0"/>
        <v>20952.315</v>
      </c>
    </row>
    <row r="112" spans="1:5" ht="15">
      <c r="A112" s="14"/>
      <c r="B112" s="15">
        <v>5935.5</v>
      </c>
      <c r="C112" s="14" t="s">
        <v>1940</v>
      </c>
      <c r="D112" s="14">
        <v>3</v>
      </c>
      <c r="E112" s="15">
        <f t="shared" si="0"/>
        <v>17806.5</v>
      </c>
    </row>
    <row r="113" spans="1:5" ht="15">
      <c r="A113" s="14"/>
      <c r="B113" s="15">
        <v>5935.5</v>
      </c>
      <c r="C113" s="14" t="s">
        <v>1941</v>
      </c>
      <c r="D113" s="14">
        <v>3.12</v>
      </c>
      <c r="E113" s="15">
        <f t="shared" si="0"/>
        <v>18518.760000000002</v>
      </c>
    </row>
    <row r="114" spans="1:5" ht="15">
      <c r="A114" s="14"/>
      <c r="B114" s="15">
        <v>5935.5</v>
      </c>
      <c r="C114" s="14" t="s">
        <v>1942</v>
      </c>
      <c r="D114" s="14">
        <v>3.69</v>
      </c>
      <c r="E114" s="15">
        <f t="shared" si="0"/>
        <v>21901.995</v>
      </c>
    </row>
    <row r="115" spans="1:5" ht="15">
      <c r="A115" s="14"/>
      <c r="B115" s="15">
        <v>5935.5</v>
      </c>
      <c r="C115" s="14" t="s">
        <v>150</v>
      </c>
      <c r="D115" s="14">
        <v>3.12</v>
      </c>
      <c r="E115" s="15">
        <f t="shared" si="0"/>
        <v>18518.760000000002</v>
      </c>
    </row>
    <row r="116" spans="1:5" ht="15">
      <c r="A116" s="14"/>
      <c r="B116" s="15">
        <v>5935.5</v>
      </c>
      <c r="C116" s="14" t="s">
        <v>144</v>
      </c>
      <c r="D116" s="14">
        <v>3.12</v>
      </c>
      <c r="E116" s="15">
        <f t="shared" si="0"/>
        <v>18518.760000000002</v>
      </c>
    </row>
    <row r="117" spans="1:5" ht="15">
      <c r="A117" s="14"/>
      <c r="B117" s="15">
        <v>5935.5</v>
      </c>
      <c r="C117" s="14" t="s">
        <v>151</v>
      </c>
      <c r="D117" s="14">
        <v>3.12</v>
      </c>
      <c r="E117" s="15">
        <f t="shared" si="0"/>
        <v>18518.760000000002</v>
      </c>
    </row>
    <row r="118" spans="1:5" ht="17.25" customHeight="1">
      <c r="A118" s="118" t="s">
        <v>194</v>
      </c>
      <c r="B118" s="119"/>
      <c r="C118" s="119"/>
      <c r="D118" s="120"/>
      <c r="E118" s="13">
        <f>SUM(E119:E136)</f>
        <v>15059.400000000001</v>
      </c>
    </row>
    <row r="119" spans="1:5" ht="15">
      <c r="A119" s="14"/>
      <c r="B119" s="15" t="s">
        <v>1384</v>
      </c>
      <c r="C119" s="14" t="s">
        <v>145</v>
      </c>
      <c r="D119" s="14" t="s">
        <v>1565</v>
      </c>
      <c r="E119" s="15">
        <v>29.67</v>
      </c>
    </row>
    <row r="120" spans="1:5" ht="15">
      <c r="A120" s="14"/>
      <c r="B120" s="15" t="s">
        <v>1777</v>
      </c>
      <c r="C120" s="14" t="s">
        <v>147</v>
      </c>
      <c r="D120" s="14" t="s">
        <v>2217</v>
      </c>
      <c r="E120" s="15">
        <v>133.75</v>
      </c>
    </row>
    <row r="121" spans="1:5" ht="15">
      <c r="A121" s="14"/>
      <c r="B121" s="15" t="s">
        <v>321</v>
      </c>
      <c r="C121" s="14" t="s">
        <v>147</v>
      </c>
      <c r="D121" s="14" t="s">
        <v>325</v>
      </c>
      <c r="E121" s="15">
        <v>407</v>
      </c>
    </row>
    <row r="122" spans="1:5" ht="15">
      <c r="A122" s="14"/>
      <c r="B122" s="15" t="s">
        <v>352</v>
      </c>
      <c r="C122" s="14" t="s">
        <v>148</v>
      </c>
      <c r="D122" s="14" t="s">
        <v>354</v>
      </c>
      <c r="E122" s="15">
        <v>352.94</v>
      </c>
    </row>
    <row r="123" spans="1:5" ht="15">
      <c r="A123" s="11"/>
      <c r="B123" s="15" t="s">
        <v>1674</v>
      </c>
      <c r="C123" s="14" t="s">
        <v>149</v>
      </c>
      <c r="D123" s="14" t="s">
        <v>1679</v>
      </c>
      <c r="E123" s="15">
        <v>153.95</v>
      </c>
    </row>
    <row r="124" spans="1:5" ht="15">
      <c r="A124" s="14"/>
      <c r="B124" s="15" t="s">
        <v>1817</v>
      </c>
      <c r="C124" s="14" t="s">
        <v>149</v>
      </c>
      <c r="D124" s="14" t="s">
        <v>2251</v>
      </c>
      <c r="E124" s="15">
        <v>5824.45</v>
      </c>
    </row>
    <row r="125" spans="1:5" ht="15">
      <c r="A125" s="14"/>
      <c r="B125" s="15" t="s">
        <v>1777</v>
      </c>
      <c r="C125" s="14" t="s">
        <v>149</v>
      </c>
      <c r="D125" s="14" t="s">
        <v>1501</v>
      </c>
      <c r="E125" s="15">
        <v>133.75</v>
      </c>
    </row>
    <row r="126" spans="1:5" ht="15">
      <c r="A126" s="14"/>
      <c r="B126" s="15" t="s">
        <v>1777</v>
      </c>
      <c r="C126" s="14" t="s">
        <v>1940</v>
      </c>
      <c r="D126" s="14" t="s">
        <v>2556</v>
      </c>
      <c r="E126" s="15">
        <v>133.75</v>
      </c>
    </row>
    <row r="127" spans="1:5" ht="15.75" customHeight="1">
      <c r="A127" s="14"/>
      <c r="B127" s="15" t="s">
        <v>1777</v>
      </c>
      <c r="C127" s="14" t="s">
        <v>1940</v>
      </c>
      <c r="D127" s="14" t="s">
        <v>2553</v>
      </c>
      <c r="E127" s="15">
        <f>113.17*2</f>
        <v>226.34</v>
      </c>
    </row>
    <row r="128" spans="1:5" ht="15">
      <c r="A128" s="14"/>
      <c r="B128" s="15" t="s">
        <v>1872</v>
      </c>
      <c r="C128" s="14" t="s">
        <v>1940</v>
      </c>
      <c r="D128" s="14" t="s">
        <v>1874</v>
      </c>
      <c r="E128" s="15">
        <v>422</v>
      </c>
    </row>
    <row r="129" spans="1:5" ht="15">
      <c r="A129" s="14"/>
      <c r="B129" s="15" t="s">
        <v>1894</v>
      </c>
      <c r="C129" s="14" t="s">
        <v>1940</v>
      </c>
      <c r="D129" s="14" t="s">
        <v>1905</v>
      </c>
      <c r="E129" s="15">
        <v>2815</v>
      </c>
    </row>
    <row r="130" spans="1:5" ht="15">
      <c r="A130" s="14"/>
      <c r="B130" s="15" t="s">
        <v>2057</v>
      </c>
      <c r="C130" s="14" t="s">
        <v>1941</v>
      </c>
      <c r="D130" s="14" t="s">
        <v>2071</v>
      </c>
      <c r="E130" s="15">
        <v>325.7</v>
      </c>
    </row>
    <row r="131" spans="1:5" ht="15">
      <c r="A131" s="14"/>
      <c r="B131" s="15" t="s">
        <v>808</v>
      </c>
      <c r="C131" s="14" t="s">
        <v>150</v>
      </c>
      <c r="D131" s="14" t="s">
        <v>1566</v>
      </c>
      <c r="E131" s="15">
        <v>323</v>
      </c>
    </row>
    <row r="132" spans="1:5" ht="15">
      <c r="A132" s="14"/>
      <c r="B132" s="15" t="s">
        <v>2505</v>
      </c>
      <c r="C132" s="14" t="s">
        <v>150</v>
      </c>
      <c r="D132" s="14" t="s">
        <v>1567</v>
      </c>
      <c r="E132" s="15">
        <v>2915.1</v>
      </c>
    </row>
    <row r="133" spans="1:5" ht="15">
      <c r="A133" s="14"/>
      <c r="B133" s="15" t="s">
        <v>2250</v>
      </c>
      <c r="C133" s="14" t="s">
        <v>150</v>
      </c>
      <c r="D133" s="14" t="s">
        <v>1224</v>
      </c>
      <c r="E133" s="15">
        <v>37</v>
      </c>
    </row>
    <row r="134" spans="1:5" ht="16.5" customHeight="1">
      <c r="A134" s="14"/>
      <c r="B134" s="15" t="s">
        <v>1073</v>
      </c>
      <c r="C134" s="14" t="s">
        <v>150</v>
      </c>
      <c r="D134" s="14" t="s">
        <v>1225</v>
      </c>
      <c r="E134" s="15">
        <v>55</v>
      </c>
    </row>
    <row r="135" spans="1:5" ht="16.5" customHeight="1">
      <c r="A135" s="14"/>
      <c r="B135" s="15" t="s">
        <v>1075</v>
      </c>
      <c r="C135" s="14" t="s">
        <v>144</v>
      </c>
      <c r="D135" s="14" t="s">
        <v>1226</v>
      </c>
      <c r="E135" s="15">
        <v>513</v>
      </c>
    </row>
    <row r="136" spans="1:5" ht="15">
      <c r="A136" s="14"/>
      <c r="B136" s="15" t="s">
        <v>2507</v>
      </c>
      <c r="C136" s="14" t="s">
        <v>144</v>
      </c>
      <c r="D136" s="14" t="s">
        <v>1227</v>
      </c>
      <c r="E136" s="15">
        <v>258</v>
      </c>
    </row>
    <row r="137" spans="1:5" ht="15">
      <c r="A137" s="118" t="s">
        <v>200</v>
      </c>
      <c r="B137" s="119"/>
      <c r="C137" s="119"/>
      <c r="D137" s="120"/>
      <c r="E137" s="13">
        <f>SUM(E138:E145)</f>
        <v>25730.975</v>
      </c>
    </row>
    <row r="138" spans="1:5" ht="15">
      <c r="A138" s="14"/>
      <c r="B138" s="15"/>
      <c r="C138" s="14"/>
      <c r="D138" s="14" t="s">
        <v>1488</v>
      </c>
      <c r="E138" s="15">
        <v>6727.2</v>
      </c>
    </row>
    <row r="139" spans="1:5" ht="15">
      <c r="A139" s="14"/>
      <c r="B139" s="15" t="s">
        <v>1485</v>
      </c>
      <c r="C139" s="14" t="s">
        <v>148</v>
      </c>
      <c r="D139" s="14" t="s">
        <v>1499</v>
      </c>
      <c r="E139" s="15">
        <f>5935.5*0.47</f>
        <v>2789.685</v>
      </c>
    </row>
    <row r="140" spans="1:5" ht="15">
      <c r="A140" s="14"/>
      <c r="B140" s="15" t="s">
        <v>129</v>
      </c>
      <c r="C140" s="14" t="s">
        <v>152</v>
      </c>
      <c r="D140" s="14" t="s">
        <v>136</v>
      </c>
      <c r="E140" s="15">
        <v>8041.04</v>
      </c>
    </row>
    <row r="141" spans="1:5" ht="15">
      <c r="A141" s="14"/>
      <c r="B141" s="15" t="s">
        <v>138</v>
      </c>
      <c r="C141" s="14" t="s">
        <v>152</v>
      </c>
      <c r="D141" s="14" t="s">
        <v>1568</v>
      </c>
      <c r="E141" s="15">
        <v>597</v>
      </c>
    </row>
    <row r="142" spans="1:5" ht="16.5" customHeight="1">
      <c r="A142" s="14"/>
      <c r="B142" s="15" t="s">
        <v>131</v>
      </c>
      <c r="C142" s="14" t="s">
        <v>152</v>
      </c>
      <c r="D142" s="14" t="s">
        <v>1569</v>
      </c>
      <c r="E142" s="15">
        <v>3251.29</v>
      </c>
    </row>
    <row r="143" spans="1:5" ht="12.75" customHeight="1">
      <c r="A143" s="14"/>
      <c r="B143" s="15" t="s">
        <v>180</v>
      </c>
      <c r="C143" s="14" t="s">
        <v>1940</v>
      </c>
      <c r="D143" s="14" t="s">
        <v>184</v>
      </c>
      <c r="E143" s="15">
        <v>2633.01</v>
      </c>
    </row>
    <row r="144" spans="1:5" ht="15">
      <c r="A144" s="14"/>
      <c r="B144" s="15" t="s">
        <v>1422</v>
      </c>
      <c r="C144" s="14" t="s">
        <v>1941</v>
      </c>
      <c r="D144" s="14" t="s">
        <v>1927</v>
      </c>
      <c r="E144" s="15">
        <v>825.54</v>
      </c>
    </row>
    <row r="145" spans="1:5" ht="15">
      <c r="A145" s="14"/>
      <c r="B145" s="15" t="s">
        <v>261</v>
      </c>
      <c r="C145" s="14" t="s">
        <v>1941</v>
      </c>
      <c r="D145" s="14" t="s">
        <v>1106</v>
      </c>
      <c r="E145" s="15">
        <v>866.21</v>
      </c>
    </row>
    <row r="146" spans="1:5" ht="16.5" customHeight="1">
      <c r="A146" s="118" t="s">
        <v>1834</v>
      </c>
      <c r="B146" s="119"/>
      <c r="C146" s="119"/>
      <c r="D146" s="120"/>
      <c r="E146" s="22">
        <f>E147+E148+E149</f>
        <v>660253</v>
      </c>
    </row>
    <row r="147" spans="1:5" ht="15">
      <c r="A147" s="11"/>
      <c r="B147" s="15"/>
      <c r="C147" s="14" t="s">
        <v>144</v>
      </c>
      <c r="D147" s="14" t="s">
        <v>935</v>
      </c>
      <c r="E147" s="15">
        <v>34425</v>
      </c>
    </row>
    <row r="148" spans="1:5" ht="18.75" customHeight="1">
      <c r="A148" s="11"/>
      <c r="B148" s="15" t="s">
        <v>907</v>
      </c>
      <c r="C148" s="14" t="s">
        <v>947</v>
      </c>
      <c r="D148" s="14" t="s">
        <v>908</v>
      </c>
      <c r="E148" s="15">
        <v>34425</v>
      </c>
    </row>
    <row r="149" spans="1:5" ht="15">
      <c r="A149" s="14"/>
      <c r="B149" s="15" t="s">
        <v>1228</v>
      </c>
      <c r="C149" s="14" t="s">
        <v>148</v>
      </c>
      <c r="D149" s="14" t="s">
        <v>1570</v>
      </c>
      <c r="E149" s="18">
        <v>591403</v>
      </c>
    </row>
    <row r="150" spans="1:5" ht="15">
      <c r="A150" s="116" t="s">
        <v>217</v>
      </c>
      <c r="B150" s="116"/>
      <c r="C150" s="116"/>
      <c r="D150" s="116"/>
      <c r="E150" s="18">
        <v>59851.77</v>
      </c>
    </row>
    <row r="151" spans="1:5" ht="15">
      <c r="A151" s="116" t="s">
        <v>1292</v>
      </c>
      <c r="B151" s="116"/>
      <c r="C151" s="116"/>
      <c r="D151" s="116"/>
      <c r="E151" s="18">
        <v>125466.89</v>
      </c>
    </row>
    <row r="152" spans="1:5" ht="15">
      <c r="A152" s="117" t="s">
        <v>1293</v>
      </c>
      <c r="B152" s="117"/>
      <c r="C152" s="117"/>
      <c r="D152" s="117"/>
      <c r="E152" s="18">
        <f>SUM(E3+E21+E150+E151)</f>
        <v>1082545.3945</v>
      </c>
    </row>
    <row r="153" spans="1:5" ht="15">
      <c r="A153" s="113" t="s">
        <v>1294</v>
      </c>
      <c r="B153" s="113"/>
      <c r="C153" s="113"/>
      <c r="D153" s="113"/>
      <c r="E153" s="18">
        <v>1054292.15</v>
      </c>
    </row>
    <row r="154" spans="1:5" ht="15">
      <c r="A154" s="113" t="s">
        <v>1295</v>
      </c>
      <c r="B154" s="113"/>
      <c r="C154" s="113"/>
      <c r="D154" s="113"/>
      <c r="E154" s="18">
        <v>163832.96</v>
      </c>
    </row>
    <row r="155" spans="1:5" ht="15">
      <c r="A155" s="113" t="s">
        <v>831</v>
      </c>
      <c r="B155" s="113"/>
      <c r="C155" s="113"/>
      <c r="D155" s="113"/>
      <c r="E155" s="18">
        <v>2723160.22</v>
      </c>
    </row>
    <row r="156" spans="1:5" ht="15">
      <c r="A156" s="113" t="s">
        <v>832</v>
      </c>
      <c r="B156" s="113"/>
      <c r="C156" s="113"/>
      <c r="D156" s="113"/>
      <c r="E156" s="18">
        <v>2142944.31</v>
      </c>
    </row>
    <row r="157" spans="1:5" ht="15">
      <c r="A157" s="113" t="s">
        <v>833</v>
      </c>
      <c r="B157" s="113"/>
      <c r="C157" s="113"/>
      <c r="D157" s="113"/>
      <c r="E157" s="18">
        <f>2613272.67+1894+34425-398985-52035</f>
        <v>2198571.67</v>
      </c>
    </row>
    <row r="158" spans="1:5" ht="15">
      <c r="A158" s="113" t="s">
        <v>834</v>
      </c>
      <c r="B158" s="113"/>
      <c r="C158" s="113"/>
      <c r="D158" s="113"/>
      <c r="E158" s="18">
        <v>397150.33</v>
      </c>
    </row>
    <row r="159" spans="1:5" ht="15">
      <c r="A159" s="113" t="s">
        <v>835</v>
      </c>
      <c r="B159" s="113"/>
      <c r="C159" s="113"/>
      <c r="D159" s="113"/>
      <c r="E159" s="18">
        <v>313748.7</v>
      </c>
    </row>
    <row r="160" spans="1:5" ht="15">
      <c r="A160" s="113" t="s">
        <v>836</v>
      </c>
      <c r="B160" s="113"/>
      <c r="C160" s="113"/>
      <c r="D160" s="113"/>
      <c r="E160" s="18">
        <f>E146</f>
        <v>660253</v>
      </c>
    </row>
    <row r="161" spans="1:5" ht="15">
      <c r="A161" s="113" t="s">
        <v>1238</v>
      </c>
      <c r="B161" s="113"/>
      <c r="C161" s="113"/>
      <c r="D161" s="113"/>
      <c r="E161" s="15">
        <f>SUM(E155-E157)</f>
        <v>524588.5500000003</v>
      </c>
    </row>
    <row r="162" spans="1:5" ht="15">
      <c r="A162" s="113" t="s">
        <v>837</v>
      </c>
      <c r="B162" s="113"/>
      <c r="C162" s="113"/>
      <c r="D162" s="113"/>
      <c r="E162" s="15">
        <f>SUM(E158-E160)</f>
        <v>-263102.67</v>
      </c>
    </row>
    <row r="163" spans="1:5" ht="30" customHeight="1">
      <c r="A163" s="113" t="s">
        <v>2213</v>
      </c>
      <c r="B163" s="113"/>
      <c r="C163" s="113"/>
      <c r="D163" s="113"/>
      <c r="E163" s="15">
        <f>SUM(E156-E157)</f>
        <v>-55627.35999999987</v>
      </c>
    </row>
    <row r="164" ht="12.75">
      <c r="E164" s="35"/>
    </row>
    <row r="165" ht="12.75">
      <c r="E165" s="35"/>
    </row>
    <row r="166" ht="12.75">
      <c r="E166" s="35"/>
    </row>
    <row r="167" spans="1:5" ht="15.75">
      <c r="A167" s="121" t="s">
        <v>505</v>
      </c>
      <c r="B167" s="121"/>
      <c r="C167" s="121"/>
      <c r="D167" s="121"/>
      <c r="E167" s="121"/>
    </row>
    <row r="168" spans="1:5" ht="45">
      <c r="A168" s="24"/>
      <c r="B168" s="56" t="s">
        <v>195</v>
      </c>
      <c r="C168" s="27" t="s">
        <v>1339</v>
      </c>
      <c r="D168" s="27" t="s">
        <v>1340</v>
      </c>
      <c r="E168" s="27" t="s">
        <v>198</v>
      </c>
    </row>
    <row r="169" spans="1:5" ht="15">
      <c r="A169" s="128" t="s">
        <v>1943</v>
      </c>
      <c r="B169" s="129"/>
      <c r="C169" s="129"/>
      <c r="D169" s="130"/>
      <c r="E169" s="16">
        <v>266311.54</v>
      </c>
    </row>
    <row r="170" spans="2:5" ht="12.75">
      <c r="B170" s="75" t="s">
        <v>450</v>
      </c>
      <c r="C170" s="76"/>
      <c r="D170" s="76" t="s">
        <v>451</v>
      </c>
      <c r="E170" s="77">
        <v>969.1</v>
      </c>
    </row>
    <row r="171" spans="2:5" ht="12.75">
      <c r="B171" s="75" t="s">
        <v>2384</v>
      </c>
      <c r="C171" s="76"/>
      <c r="D171" s="76" t="s">
        <v>452</v>
      </c>
      <c r="E171" s="78">
        <v>376</v>
      </c>
    </row>
    <row r="172" spans="2:5" ht="12.75">
      <c r="B172" s="79" t="s">
        <v>1777</v>
      </c>
      <c r="C172" s="76"/>
      <c r="D172" s="76" t="s">
        <v>453</v>
      </c>
      <c r="E172" s="80">
        <v>1048.7</v>
      </c>
    </row>
    <row r="173" spans="2:5" ht="12.75">
      <c r="B173" s="76" t="s">
        <v>454</v>
      </c>
      <c r="C173" s="76"/>
      <c r="D173" s="76" t="s">
        <v>455</v>
      </c>
      <c r="E173" s="80">
        <v>30101.76</v>
      </c>
    </row>
    <row r="174" spans="2:5" ht="12.75">
      <c r="B174" s="76" t="s">
        <v>795</v>
      </c>
      <c r="C174" s="76"/>
      <c r="D174" s="76" t="s">
        <v>456</v>
      </c>
      <c r="E174" s="80">
        <v>525.58</v>
      </c>
    </row>
    <row r="175" spans="2:5" ht="12.75">
      <c r="B175" s="76" t="s">
        <v>457</v>
      </c>
      <c r="C175" s="76"/>
      <c r="D175" s="76" t="s">
        <v>458</v>
      </c>
      <c r="E175" s="80">
        <v>825.3</v>
      </c>
    </row>
    <row r="176" spans="2:5" ht="12.75">
      <c r="B176" s="76" t="s">
        <v>808</v>
      </c>
      <c r="C176" s="76"/>
      <c r="D176" s="76" t="s">
        <v>459</v>
      </c>
      <c r="E176" s="80">
        <v>53.14</v>
      </c>
    </row>
    <row r="177" spans="2:5" ht="12.75">
      <c r="B177" s="76" t="s">
        <v>1990</v>
      </c>
      <c r="C177" s="76"/>
      <c r="D177" s="76" t="s">
        <v>460</v>
      </c>
      <c r="E177" s="81">
        <v>1393</v>
      </c>
    </row>
    <row r="178" spans="2:5" ht="12.75">
      <c r="B178" s="76" t="s">
        <v>457</v>
      </c>
      <c r="C178" s="76"/>
      <c r="D178" s="76" t="s">
        <v>461</v>
      </c>
      <c r="E178" s="80">
        <v>322.1</v>
      </c>
    </row>
    <row r="179" spans="2:5" ht="12.75">
      <c r="B179" s="82" t="s">
        <v>1990</v>
      </c>
      <c r="C179" s="83"/>
      <c r="D179" s="83" t="s">
        <v>462</v>
      </c>
      <c r="E179" s="84">
        <v>1393</v>
      </c>
    </row>
    <row r="180" spans="2:5" ht="12.75">
      <c r="B180" s="83" t="s">
        <v>463</v>
      </c>
      <c r="C180" s="83"/>
      <c r="D180" s="83" t="s">
        <v>464</v>
      </c>
      <c r="E180" s="84">
        <v>408</v>
      </c>
    </row>
    <row r="181" spans="2:5" ht="12.75">
      <c r="B181" s="83" t="s">
        <v>231</v>
      </c>
      <c r="C181" s="83"/>
      <c r="D181" s="83" t="s">
        <v>465</v>
      </c>
      <c r="E181" s="85">
        <v>582.12</v>
      </c>
    </row>
    <row r="182" spans="2:5" ht="12.75">
      <c r="B182" s="86" t="s">
        <v>2299</v>
      </c>
      <c r="C182" s="86" t="s">
        <v>148</v>
      </c>
      <c r="D182" s="86" t="s">
        <v>480</v>
      </c>
      <c r="E182" s="87">
        <v>34395.28</v>
      </c>
    </row>
    <row r="183" spans="2:5" ht="12.75">
      <c r="B183" s="73" t="s">
        <v>2269</v>
      </c>
      <c r="C183" s="73" t="s">
        <v>148</v>
      </c>
      <c r="D183" s="73" t="s">
        <v>481</v>
      </c>
      <c r="E183" s="74">
        <v>34030.88</v>
      </c>
    </row>
    <row r="184" spans="2:5" ht="12.75">
      <c r="B184" s="73" t="s">
        <v>482</v>
      </c>
      <c r="C184" s="73" t="s">
        <v>152</v>
      </c>
      <c r="D184" s="73" t="s">
        <v>483</v>
      </c>
      <c r="E184" s="74">
        <v>16571.51</v>
      </c>
    </row>
    <row r="185" spans="2:5" ht="12.75">
      <c r="B185" s="73" t="s">
        <v>484</v>
      </c>
      <c r="C185" s="73" t="s">
        <v>1941</v>
      </c>
      <c r="D185" s="73" t="s">
        <v>483</v>
      </c>
      <c r="E185" s="74">
        <v>33581.27</v>
      </c>
    </row>
    <row r="186" spans="2:5" ht="12.75">
      <c r="B186" s="73" t="s">
        <v>485</v>
      </c>
      <c r="C186" s="73" t="s">
        <v>146</v>
      </c>
      <c r="D186" s="73" t="s">
        <v>486</v>
      </c>
      <c r="E186" s="74">
        <v>1811</v>
      </c>
    </row>
    <row r="187" spans="2:5" ht="12.75">
      <c r="B187" s="73" t="s">
        <v>487</v>
      </c>
      <c r="C187" s="73" t="s">
        <v>146</v>
      </c>
      <c r="D187" s="73" t="s">
        <v>488</v>
      </c>
      <c r="E187" s="74">
        <v>1107</v>
      </c>
    </row>
    <row r="188" spans="2:5" ht="12.75">
      <c r="B188" s="73" t="s">
        <v>1371</v>
      </c>
      <c r="C188" s="73" t="s">
        <v>145</v>
      </c>
      <c r="D188" s="73" t="s">
        <v>489</v>
      </c>
      <c r="E188" s="74">
        <v>4456.66</v>
      </c>
    </row>
    <row r="189" spans="2:5" ht="12.75">
      <c r="B189" s="73" t="s">
        <v>490</v>
      </c>
      <c r="C189" s="73" t="s">
        <v>1940</v>
      </c>
      <c r="D189" s="73" t="s">
        <v>491</v>
      </c>
      <c r="E189" s="74">
        <v>1963</v>
      </c>
    </row>
    <row r="190" spans="2:5" ht="12.75">
      <c r="B190" s="73" t="s">
        <v>492</v>
      </c>
      <c r="C190" s="73" t="s">
        <v>1941</v>
      </c>
      <c r="D190" s="73" t="s">
        <v>493</v>
      </c>
      <c r="E190" s="74">
        <v>34908.89</v>
      </c>
    </row>
    <row r="191" spans="2:5" ht="12.75">
      <c r="B191" s="73" t="s">
        <v>494</v>
      </c>
      <c r="C191" s="73" t="s">
        <v>1942</v>
      </c>
      <c r="D191" s="73" t="s">
        <v>495</v>
      </c>
      <c r="E191" s="74">
        <v>39586.94</v>
      </c>
    </row>
    <row r="192" spans="2:5" ht="12.75">
      <c r="B192" s="73" t="s">
        <v>860</v>
      </c>
      <c r="C192" s="73" t="s">
        <v>152</v>
      </c>
      <c r="D192" s="73" t="s">
        <v>496</v>
      </c>
      <c r="E192" s="74">
        <v>13266.52</v>
      </c>
    </row>
    <row r="193" spans="2:5" ht="12.75">
      <c r="B193" s="73" t="s">
        <v>497</v>
      </c>
      <c r="C193" s="73" t="s">
        <v>152</v>
      </c>
      <c r="D193" s="73" t="s">
        <v>498</v>
      </c>
      <c r="E193" s="74">
        <v>2533</v>
      </c>
    </row>
    <row r="194" spans="2:5" ht="12.75">
      <c r="B194" s="73" t="s">
        <v>2440</v>
      </c>
      <c r="C194" s="73" t="s">
        <v>1942</v>
      </c>
      <c r="D194" s="73" t="s">
        <v>864</v>
      </c>
      <c r="E194" s="74">
        <v>659.79</v>
      </c>
    </row>
    <row r="195" spans="2:5" ht="12.75">
      <c r="B195" s="73" t="s">
        <v>499</v>
      </c>
      <c r="C195" s="73" t="s">
        <v>152</v>
      </c>
      <c r="D195" s="73" t="s">
        <v>500</v>
      </c>
      <c r="E195" s="74">
        <v>6084</v>
      </c>
    </row>
    <row r="196" spans="2:5" ht="12.75">
      <c r="B196" s="73" t="s">
        <v>2453</v>
      </c>
      <c r="C196" s="73" t="s">
        <v>147</v>
      </c>
      <c r="D196" s="73" t="s">
        <v>501</v>
      </c>
      <c r="E196" s="74">
        <v>2950</v>
      </c>
    </row>
    <row r="197" spans="2:5" ht="12.75">
      <c r="B197" s="73" t="s">
        <v>502</v>
      </c>
      <c r="C197" s="73" t="s">
        <v>1941</v>
      </c>
      <c r="D197" s="73" t="s">
        <v>503</v>
      </c>
      <c r="E197" s="74">
        <v>308</v>
      </c>
    </row>
    <row r="198" spans="2:5" ht="12.75">
      <c r="B198" s="73" t="s">
        <v>2451</v>
      </c>
      <c r="C198" s="73" t="s">
        <v>147</v>
      </c>
      <c r="D198" s="73" t="s">
        <v>504</v>
      </c>
      <c r="E198" s="74">
        <v>100</v>
      </c>
    </row>
    <row r="199" spans="1:5" ht="15">
      <c r="A199" s="128" t="s">
        <v>1978</v>
      </c>
      <c r="B199" s="129"/>
      <c r="C199" s="129"/>
      <c r="D199" s="130"/>
      <c r="E199" s="16">
        <v>362816.86</v>
      </c>
    </row>
    <row r="200" spans="2:5" ht="12.75">
      <c r="B200" s="83" t="s">
        <v>466</v>
      </c>
      <c r="C200" s="83"/>
      <c r="D200" s="83" t="s">
        <v>467</v>
      </c>
      <c r="E200" s="88">
        <v>1403</v>
      </c>
    </row>
    <row r="201" spans="2:5" ht="12.75">
      <c r="B201" s="83" t="s">
        <v>468</v>
      </c>
      <c r="C201" s="83"/>
      <c r="D201" s="83" t="s">
        <v>469</v>
      </c>
      <c r="E201" s="89">
        <v>269.6</v>
      </c>
    </row>
    <row r="202" spans="2:5" ht="12.75">
      <c r="B202" s="83" t="s">
        <v>236</v>
      </c>
      <c r="C202" s="83"/>
      <c r="D202" s="83" t="s">
        <v>470</v>
      </c>
      <c r="E202" s="83">
        <v>91.4</v>
      </c>
    </row>
    <row r="203" spans="2:5" ht="12.75">
      <c r="B203" s="83" t="s">
        <v>1212</v>
      </c>
      <c r="C203" s="83"/>
      <c r="D203" s="83" t="s">
        <v>471</v>
      </c>
      <c r="E203" s="83">
        <v>2272.41</v>
      </c>
    </row>
    <row r="204" spans="2:5" ht="12.75">
      <c r="B204" s="90" t="s">
        <v>472</v>
      </c>
      <c r="C204" s="83"/>
      <c r="D204" s="83" t="s">
        <v>473</v>
      </c>
      <c r="E204" s="88">
        <v>7167</v>
      </c>
    </row>
    <row r="205" spans="2:5" ht="12.75">
      <c r="B205" s="90" t="s">
        <v>474</v>
      </c>
      <c r="C205" s="83"/>
      <c r="D205" s="83" t="s">
        <v>475</v>
      </c>
      <c r="E205" s="83">
        <v>917.49</v>
      </c>
    </row>
    <row r="206" spans="2:5" ht="25.5">
      <c r="B206" s="83" t="s">
        <v>476</v>
      </c>
      <c r="C206" s="83"/>
      <c r="D206" s="83" t="s">
        <v>477</v>
      </c>
      <c r="E206" s="83">
        <v>16660.2</v>
      </c>
    </row>
    <row r="207" spans="2:5" ht="12.75">
      <c r="B207" s="83" t="s">
        <v>64</v>
      </c>
      <c r="C207" s="83"/>
      <c r="D207" s="83" t="s">
        <v>478</v>
      </c>
      <c r="E207" s="83">
        <v>891.8</v>
      </c>
    </row>
    <row r="208" spans="2:5" ht="12.75">
      <c r="B208" s="83"/>
      <c r="C208" s="83"/>
      <c r="D208" s="83"/>
      <c r="E208" s="83">
        <v>16394.5</v>
      </c>
    </row>
    <row r="209" spans="2:5" ht="12.75">
      <c r="B209" s="83" t="s">
        <v>479</v>
      </c>
      <c r="C209" s="83"/>
      <c r="D209" s="83" t="s">
        <v>477</v>
      </c>
      <c r="E209" s="83">
        <v>17478</v>
      </c>
    </row>
    <row r="210" spans="2:5" ht="12.75">
      <c r="B210" s="83" t="s">
        <v>1777</v>
      </c>
      <c r="C210" s="83"/>
      <c r="D210" s="83" t="s">
        <v>1289</v>
      </c>
      <c r="E210" s="91">
        <v>624</v>
      </c>
    </row>
    <row r="211" spans="2:5" ht="12.75">
      <c r="B211" s="73" t="s">
        <v>1393</v>
      </c>
      <c r="C211" s="73" t="s">
        <v>146</v>
      </c>
      <c r="D211" s="73" t="s">
        <v>506</v>
      </c>
      <c r="E211" s="74">
        <v>280.9</v>
      </c>
    </row>
    <row r="212" spans="2:5" ht="12.75">
      <c r="B212" s="73" t="s">
        <v>507</v>
      </c>
      <c r="C212" s="73" t="s">
        <v>152</v>
      </c>
      <c r="D212" s="73" t="s">
        <v>508</v>
      </c>
      <c r="E212" s="74">
        <v>6354</v>
      </c>
    </row>
    <row r="213" spans="2:5" ht="12.75">
      <c r="B213" s="73" t="s">
        <v>509</v>
      </c>
      <c r="C213" s="73" t="s">
        <v>1940</v>
      </c>
      <c r="D213" s="73" t="s">
        <v>510</v>
      </c>
      <c r="E213" s="74">
        <v>743</v>
      </c>
    </row>
    <row r="214" spans="2:5" ht="12.75">
      <c r="B214" s="73" t="s">
        <v>1681</v>
      </c>
      <c r="C214" s="73" t="s">
        <v>146</v>
      </c>
      <c r="D214" s="73" t="s">
        <v>511</v>
      </c>
      <c r="E214" s="74">
        <v>2163</v>
      </c>
    </row>
    <row r="215" spans="2:5" ht="12.75">
      <c r="B215" s="73" t="s">
        <v>512</v>
      </c>
      <c r="C215" s="73" t="s">
        <v>146</v>
      </c>
      <c r="D215" s="73" t="s">
        <v>513</v>
      </c>
      <c r="E215" s="74">
        <v>787</v>
      </c>
    </row>
    <row r="216" spans="2:5" ht="12.75">
      <c r="B216" s="73" t="s">
        <v>514</v>
      </c>
      <c r="C216" s="73" t="s">
        <v>146</v>
      </c>
      <c r="D216" s="73" t="s">
        <v>515</v>
      </c>
      <c r="E216" s="74">
        <v>5250</v>
      </c>
    </row>
    <row r="217" spans="2:5" ht="12.75">
      <c r="B217" s="73" t="s">
        <v>1393</v>
      </c>
      <c r="C217" s="73" t="s">
        <v>146</v>
      </c>
      <c r="D217" s="73" t="s">
        <v>2049</v>
      </c>
      <c r="E217" s="74">
        <v>182.8</v>
      </c>
    </row>
    <row r="218" spans="2:5" ht="12.75">
      <c r="B218" s="73" t="s">
        <v>516</v>
      </c>
      <c r="C218" s="73" t="s">
        <v>145</v>
      </c>
      <c r="D218" s="73" t="s">
        <v>517</v>
      </c>
      <c r="E218" s="74">
        <v>407</v>
      </c>
    </row>
    <row r="219" spans="2:5" ht="12.75">
      <c r="B219" s="73" t="s">
        <v>1143</v>
      </c>
      <c r="C219" s="73" t="s">
        <v>145</v>
      </c>
      <c r="D219" s="73" t="s">
        <v>518</v>
      </c>
      <c r="E219" s="74">
        <v>606</v>
      </c>
    </row>
    <row r="220" spans="2:5" ht="12.75">
      <c r="B220" s="73" t="s">
        <v>1393</v>
      </c>
      <c r="C220" s="73" t="s">
        <v>145</v>
      </c>
      <c r="D220" s="73" t="s">
        <v>519</v>
      </c>
      <c r="E220" s="74">
        <v>290.35</v>
      </c>
    </row>
    <row r="221" spans="2:5" ht="12.75">
      <c r="B221" s="73" t="s">
        <v>1393</v>
      </c>
      <c r="C221" s="73" t="s">
        <v>145</v>
      </c>
      <c r="D221" s="73" t="s">
        <v>520</v>
      </c>
      <c r="E221" s="74">
        <v>359.64</v>
      </c>
    </row>
    <row r="222" spans="2:5" ht="12.75">
      <c r="B222" s="73" t="s">
        <v>416</v>
      </c>
      <c r="C222" s="73" t="s">
        <v>147</v>
      </c>
      <c r="D222" s="73" t="s">
        <v>521</v>
      </c>
      <c r="E222" s="74">
        <v>12523</v>
      </c>
    </row>
    <row r="223" spans="2:5" ht="12.75">
      <c r="B223" s="73" t="s">
        <v>522</v>
      </c>
      <c r="C223" s="73" t="s">
        <v>147</v>
      </c>
      <c r="D223" s="73" t="s">
        <v>523</v>
      </c>
      <c r="E223" s="74">
        <v>6275</v>
      </c>
    </row>
    <row r="224" spans="2:5" ht="12.75">
      <c r="B224" s="73" t="s">
        <v>524</v>
      </c>
      <c r="C224" s="73" t="s">
        <v>147</v>
      </c>
      <c r="D224" s="73" t="s">
        <v>525</v>
      </c>
      <c r="E224" s="74">
        <v>344</v>
      </c>
    </row>
    <row r="225" spans="2:5" ht="12.75">
      <c r="B225" s="73" t="s">
        <v>1331</v>
      </c>
      <c r="C225" s="73" t="s">
        <v>148</v>
      </c>
      <c r="D225" s="73" t="s">
        <v>526</v>
      </c>
      <c r="E225" s="74">
        <v>1505</v>
      </c>
    </row>
    <row r="226" spans="2:5" ht="12.75">
      <c r="B226" s="73" t="s">
        <v>527</v>
      </c>
      <c r="C226" s="73" t="s">
        <v>148</v>
      </c>
      <c r="D226" s="73" t="s">
        <v>528</v>
      </c>
      <c r="E226" s="74">
        <v>1148</v>
      </c>
    </row>
    <row r="227" spans="2:5" ht="12.75">
      <c r="B227" s="73" t="s">
        <v>780</v>
      </c>
      <c r="C227" s="73" t="s">
        <v>149</v>
      </c>
      <c r="D227" s="73" t="s">
        <v>529</v>
      </c>
      <c r="E227" s="74">
        <v>343</v>
      </c>
    </row>
    <row r="228" spans="2:5" ht="12.75">
      <c r="B228" s="73" t="s">
        <v>1777</v>
      </c>
      <c r="C228" s="73" t="s">
        <v>149</v>
      </c>
      <c r="D228" s="73" t="s">
        <v>530</v>
      </c>
      <c r="E228" s="74">
        <v>19126.72</v>
      </c>
    </row>
    <row r="229" spans="2:5" ht="12.75">
      <c r="B229" s="73" t="s">
        <v>531</v>
      </c>
      <c r="C229" s="73" t="s">
        <v>152</v>
      </c>
      <c r="D229" s="73" t="s">
        <v>532</v>
      </c>
      <c r="E229" s="74">
        <v>15347.13</v>
      </c>
    </row>
    <row r="230" spans="2:5" ht="12.75">
      <c r="B230" s="73" t="s">
        <v>533</v>
      </c>
      <c r="C230" s="73" t="s">
        <v>1940</v>
      </c>
      <c r="D230" s="73" t="s">
        <v>534</v>
      </c>
      <c r="E230" s="74">
        <v>736</v>
      </c>
    </row>
    <row r="231" spans="2:5" ht="12.75">
      <c r="B231" s="73" t="s">
        <v>2655</v>
      </c>
      <c r="C231" s="73" t="s">
        <v>1940</v>
      </c>
      <c r="D231" s="73" t="s">
        <v>535</v>
      </c>
      <c r="E231" s="74">
        <v>1403</v>
      </c>
    </row>
    <row r="232" spans="2:5" ht="12.75">
      <c r="B232" s="73" t="s">
        <v>536</v>
      </c>
      <c r="C232" s="73" t="s">
        <v>1940</v>
      </c>
      <c r="D232" s="73" t="s">
        <v>537</v>
      </c>
      <c r="E232" s="74">
        <v>901.38</v>
      </c>
    </row>
    <row r="233" spans="2:5" ht="12.75">
      <c r="B233" s="73" t="s">
        <v>1777</v>
      </c>
      <c r="C233" s="73" t="s">
        <v>1940</v>
      </c>
      <c r="D233" s="73" t="s">
        <v>538</v>
      </c>
      <c r="E233" s="74">
        <v>3382</v>
      </c>
    </row>
    <row r="234" spans="2:5" ht="12.75">
      <c r="B234" s="73" t="s">
        <v>539</v>
      </c>
      <c r="C234" s="73" t="s">
        <v>1941</v>
      </c>
      <c r="D234" s="73" t="s">
        <v>2049</v>
      </c>
      <c r="E234" s="74">
        <v>145</v>
      </c>
    </row>
    <row r="235" spans="2:5" ht="12.75">
      <c r="B235" s="73" t="s">
        <v>540</v>
      </c>
      <c r="C235" s="73" t="s">
        <v>1941</v>
      </c>
      <c r="D235" s="73" t="s">
        <v>2049</v>
      </c>
      <c r="E235" s="74">
        <v>292</v>
      </c>
    </row>
    <row r="236" spans="2:5" ht="12.75">
      <c r="B236" s="73" t="s">
        <v>541</v>
      </c>
      <c r="C236" s="73" t="s">
        <v>1941</v>
      </c>
      <c r="D236" s="73" t="s">
        <v>542</v>
      </c>
      <c r="E236" s="74">
        <v>5753</v>
      </c>
    </row>
    <row r="237" spans="2:5" ht="12.75">
      <c r="B237" s="73" t="s">
        <v>543</v>
      </c>
      <c r="C237" s="73" t="s">
        <v>1941</v>
      </c>
      <c r="D237" s="73" t="s">
        <v>544</v>
      </c>
      <c r="E237" s="74">
        <v>81</v>
      </c>
    </row>
    <row r="238" spans="2:5" ht="12.75">
      <c r="B238" s="73" t="s">
        <v>259</v>
      </c>
      <c r="C238" s="73" t="s">
        <v>1941</v>
      </c>
      <c r="D238" s="73" t="s">
        <v>545</v>
      </c>
      <c r="E238" s="74">
        <v>79</v>
      </c>
    </row>
    <row r="239" spans="2:5" ht="12.75">
      <c r="B239" s="73" t="s">
        <v>546</v>
      </c>
      <c r="C239" s="73" t="s">
        <v>1941</v>
      </c>
      <c r="D239" s="73" t="s">
        <v>547</v>
      </c>
      <c r="E239" s="74">
        <v>846</v>
      </c>
    </row>
    <row r="240" spans="2:5" ht="12.75">
      <c r="B240" s="73" t="s">
        <v>548</v>
      </c>
      <c r="C240" s="73" t="s">
        <v>1941</v>
      </c>
      <c r="D240" s="73" t="s">
        <v>549</v>
      </c>
      <c r="E240" s="74">
        <v>2172</v>
      </c>
    </row>
    <row r="241" spans="2:5" ht="12.75">
      <c r="B241" s="73" t="s">
        <v>1393</v>
      </c>
      <c r="C241" s="73" t="s">
        <v>1941</v>
      </c>
      <c r="D241" s="73" t="s">
        <v>550</v>
      </c>
      <c r="E241" s="74">
        <v>365.84</v>
      </c>
    </row>
    <row r="242" spans="2:5" ht="12.75">
      <c r="B242" s="73" t="s">
        <v>551</v>
      </c>
      <c r="C242" s="73" t="s">
        <v>146</v>
      </c>
      <c r="D242" s="73" t="s">
        <v>552</v>
      </c>
      <c r="E242" s="74">
        <v>1340</v>
      </c>
    </row>
    <row r="243" spans="2:5" ht="12.75">
      <c r="B243" s="73" t="s">
        <v>1169</v>
      </c>
      <c r="C243" s="73" t="s">
        <v>145</v>
      </c>
      <c r="D243" s="73" t="s">
        <v>553</v>
      </c>
      <c r="E243" s="74">
        <v>1054</v>
      </c>
    </row>
    <row r="244" spans="2:5" ht="12.75">
      <c r="B244" s="73" t="s">
        <v>2463</v>
      </c>
      <c r="C244" s="73" t="s">
        <v>147</v>
      </c>
      <c r="D244" s="73" t="s">
        <v>554</v>
      </c>
      <c r="E244" s="74">
        <v>3256.74</v>
      </c>
    </row>
    <row r="245" spans="2:5" ht="12.75">
      <c r="B245" s="73" t="s">
        <v>555</v>
      </c>
      <c r="C245" s="73" t="s">
        <v>147</v>
      </c>
      <c r="D245" s="73" t="s">
        <v>556</v>
      </c>
      <c r="E245" s="74">
        <v>910</v>
      </c>
    </row>
    <row r="246" spans="2:5" ht="12.75">
      <c r="B246" s="73" t="s">
        <v>557</v>
      </c>
      <c r="C246" s="73" t="s">
        <v>147</v>
      </c>
      <c r="D246" s="73" t="s">
        <v>558</v>
      </c>
      <c r="E246" s="74">
        <v>911</v>
      </c>
    </row>
    <row r="247" spans="2:5" ht="12.75">
      <c r="B247" s="73" t="s">
        <v>815</v>
      </c>
      <c r="C247" s="73" t="s">
        <v>152</v>
      </c>
      <c r="D247" s="73" t="s">
        <v>559</v>
      </c>
      <c r="E247" s="74">
        <v>1153</v>
      </c>
    </row>
    <row r="248" spans="2:5" ht="12.75">
      <c r="B248" s="73" t="s">
        <v>120</v>
      </c>
      <c r="C248" s="73" t="s">
        <v>152</v>
      </c>
      <c r="D248" s="73" t="s">
        <v>560</v>
      </c>
      <c r="E248" s="74">
        <v>438.32</v>
      </c>
    </row>
    <row r="249" spans="2:5" ht="12.75">
      <c r="B249" s="73" t="s">
        <v>561</v>
      </c>
      <c r="C249" s="73" t="s">
        <v>152</v>
      </c>
      <c r="D249" s="73" t="s">
        <v>562</v>
      </c>
      <c r="E249" s="74">
        <v>553</v>
      </c>
    </row>
    <row r="250" spans="2:5" ht="12.75">
      <c r="B250" s="73" t="s">
        <v>123</v>
      </c>
      <c r="C250" s="73" t="s">
        <v>152</v>
      </c>
      <c r="D250" s="73" t="s">
        <v>563</v>
      </c>
      <c r="E250" s="74">
        <v>280</v>
      </c>
    </row>
    <row r="251" spans="2:5" ht="12.75">
      <c r="B251" s="73" t="s">
        <v>261</v>
      </c>
      <c r="C251" s="73" t="s">
        <v>1941</v>
      </c>
      <c r="D251" s="73" t="s">
        <v>563</v>
      </c>
      <c r="E251" s="74">
        <v>1464.45</v>
      </c>
    </row>
    <row r="252" spans="2:5" ht="12.75">
      <c r="B252" s="73" t="s">
        <v>96</v>
      </c>
      <c r="C252" s="73" t="s">
        <v>1941</v>
      </c>
      <c r="D252" s="73" t="s">
        <v>564</v>
      </c>
      <c r="E252" s="74">
        <v>1047</v>
      </c>
    </row>
    <row r="253" spans="2:5" ht="12.75">
      <c r="B253" s="73" t="s">
        <v>565</v>
      </c>
      <c r="C253" s="73" t="s">
        <v>145</v>
      </c>
      <c r="D253" s="73" t="s">
        <v>566</v>
      </c>
      <c r="E253" s="74">
        <v>6849.73</v>
      </c>
    </row>
    <row r="254" spans="2:5" ht="12.75">
      <c r="B254" s="73" t="s">
        <v>1409</v>
      </c>
      <c r="C254" s="73" t="s">
        <v>145</v>
      </c>
      <c r="D254" s="73" t="s">
        <v>567</v>
      </c>
      <c r="E254" s="74">
        <v>128</v>
      </c>
    </row>
    <row r="255" spans="2:5" ht="12.75">
      <c r="B255" s="73" t="s">
        <v>568</v>
      </c>
      <c r="C255" s="73" t="s">
        <v>1940</v>
      </c>
      <c r="D255" s="73" t="s">
        <v>569</v>
      </c>
      <c r="E255" s="74">
        <v>100</v>
      </c>
    </row>
    <row r="256" spans="2:5" ht="12.75">
      <c r="B256" s="73" t="s">
        <v>570</v>
      </c>
      <c r="C256" s="73" t="s">
        <v>1941</v>
      </c>
      <c r="D256" s="73" t="s">
        <v>504</v>
      </c>
      <c r="E256" s="74">
        <v>54.25</v>
      </c>
    </row>
    <row r="257" spans="2:5" ht="12.75">
      <c r="B257" s="73" t="s">
        <v>572</v>
      </c>
      <c r="C257" s="73" t="s">
        <v>146</v>
      </c>
      <c r="D257" s="73" t="s">
        <v>573</v>
      </c>
      <c r="E257" s="74">
        <v>318.4</v>
      </c>
    </row>
    <row r="258" spans="2:5" ht="12.75">
      <c r="B258" s="73" t="s">
        <v>1333</v>
      </c>
      <c r="C258" s="73" t="s">
        <v>148</v>
      </c>
      <c r="D258" s="73" t="s">
        <v>1783</v>
      </c>
      <c r="E258" s="74">
        <v>1714.4</v>
      </c>
    </row>
    <row r="259" spans="2:5" ht="12.75">
      <c r="B259" s="73" t="s">
        <v>2073</v>
      </c>
      <c r="C259" s="73" t="s">
        <v>1940</v>
      </c>
      <c r="D259" s="73" t="s">
        <v>1783</v>
      </c>
      <c r="E259" s="74">
        <v>501</v>
      </c>
    </row>
    <row r="260" spans="2:5" ht="12.75">
      <c r="B260" s="73" t="s">
        <v>574</v>
      </c>
      <c r="C260" s="73" t="s">
        <v>1941</v>
      </c>
      <c r="D260" s="73" t="s">
        <v>575</v>
      </c>
      <c r="E260" s="74">
        <v>169</v>
      </c>
    </row>
    <row r="261" spans="2:5" ht="12.75">
      <c r="B261" s="73" t="s">
        <v>576</v>
      </c>
      <c r="C261" s="73" t="s">
        <v>1942</v>
      </c>
      <c r="D261" s="73" t="s">
        <v>577</v>
      </c>
      <c r="E261" s="74">
        <v>306.72</v>
      </c>
    </row>
    <row r="262" spans="2:5" ht="12.75">
      <c r="B262" s="73" t="s">
        <v>578</v>
      </c>
      <c r="C262" s="73" t="s">
        <v>152</v>
      </c>
      <c r="D262" s="73" t="s">
        <v>579</v>
      </c>
      <c r="E262" s="74">
        <v>4856</v>
      </c>
    </row>
    <row r="263" spans="2:5" ht="12.75">
      <c r="B263" s="73" t="s">
        <v>1393</v>
      </c>
      <c r="C263" s="73" t="s">
        <v>1942</v>
      </c>
      <c r="D263" s="73" t="s">
        <v>1699</v>
      </c>
      <c r="E263" s="74">
        <v>768.96</v>
      </c>
    </row>
    <row r="264" spans="2:5" ht="12.75">
      <c r="B264" s="73" t="s">
        <v>2546</v>
      </c>
      <c r="C264" s="73" t="s">
        <v>152</v>
      </c>
      <c r="D264" s="73" t="s">
        <v>580</v>
      </c>
      <c r="E264" s="74">
        <v>1658</v>
      </c>
    </row>
    <row r="265" spans="2:5" ht="12.75">
      <c r="B265" s="73" t="s">
        <v>581</v>
      </c>
      <c r="C265" s="73" t="s">
        <v>1941</v>
      </c>
      <c r="D265" s="73" t="s">
        <v>582</v>
      </c>
      <c r="E265" s="74">
        <v>78</v>
      </c>
    </row>
    <row r="266" spans="2:5" ht="12.75">
      <c r="B266" s="73" t="s">
        <v>2432</v>
      </c>
      <c r="C266" s="73" t="s">
        <v>1942</v>
      </c>
      <c r="D266" s="73" t="s">
        <v>583</v>
      </c>
      <c r="E266" s="74">
        <v>389</v>
      </c>
    </row>
    <row r="267" spans="2:5" ht="12.75">
      <c r="B267" s="73" t="s">
        <v>584</v>
      </c>
      <c r="C267" s="73" t="s">
        <v>1940</v>
      </c>
      <c r="D267" s="73" t="s">
        <v>585</v>
      </c>
      <c r="E267" s="74">
        <v>307.7</v>
      </c>
    </row>
    <row r="268" spans="2:5" ht="12.75">
      <c r="B268" s="73" t="s">
        <v>1393</v>
      </c>
      <c r="C268" s="73" t="s">
        <v>1942</v>
      </c>
      <c r="D268" s="73" t="s">
        <v>2597</v>
      </c>
      <c r="E268" s="74">
        <v>2641.04</v>
      </c>
    </row>
    <row r="269" spans="2:5" ht="12.75">
      <c r="B269" s="73" t="s">
        <v>1393</v>
      </c>
      <c r="C269" s="73" t="s">
        <v>1942</v>
      </c>
      <c r="D269" s="73" t="s">
        <v>586</v>
      </c>
      <c r="E269" s="74">
        <v>436.02</v>
      </c>
    </row>
    <row r="270" spans="1:5" ht="15">
      <c r="A270" s="118" t="s">
        <v>196</v>
      </c>
      <c r="B270" s="119"/>
      <c r="C270" s="119"/>
      <c r="D270" s="120"/>
      <c r="E270" s="13">
        <v>59968.7</v>
      </c>
    </row>
    <row r="271" spans="1:5" ht="15" customHeight="1">
      <c r="A271" s="131" t="s">
        <v>192</v>
      </c>
      <c r="B271" s="131"/>
      <c r="C271" s="131"/>
      <c r="D271" s="132"/>
      <c r="E271" s="13">
        <f>SUM(E283+E282+E281+E280+E279+E278+E277+277+276+275+274+273)</f>
        <v>114803.269</v>
      </c>
    </row>
    <row r="272" spans="2:5" ht="12.75">
      <c r="B272" s="94">
        <v>6228.9</v>
      </c>
      <c r="C272" s="94" t="s">
        <v>571</v>
      </c>
      <c r="D272" s="94">
        <v>2.683</v>
      </c>
      <c r="E272" s="74">
        <f>B272*D272</f>
        <v>16712.1387</v>
      </c>
    </row>
    <row r="273" spans="2:5" ht="12.75">
      <c r="B273" s="94">
        <v>6228.9</v>
      </c>
      <c r="C273" s="94" t="s">
        <v>144</v>
      </c>
      <c r="D273" s="94">
        <v>2.683</v>
      </c>
      <c r="E273" s="74">
        <f>B273*D273</f>
        <v>16712.1387</v>
      </c>
    </row>
    <row r="274" spans="2:5" ht="12.75">
      <c r="B274" s="94">
        <v>6228.9</v>
      </c>
      <c r="C274" s="94" t="s">
        <v>151</v>
      </c>
      <c r="D274" s="94">
        <v>2.683</v>
      </c>
      <c r="E274" s="74">
        <f>B274*D274</f>
        <v>16712.1387</v>
      </c>
    </row>
    <row r="275" spans="2:5" ht="12.75">
      <c r="B275" s="94">
        <v>6228.9</v>
      </c>
      <c r="C275" s="94" t="s">
        <v>146</v>
      </c>
      <c r="D275" s="94">
        <v>2.683</v>
      </c>
      <c r="E275" s="74">
        <f aca="true" t="shared" si="1" ref="E275:E283">B275*D275</f>
        <v>16712.1387</v>
      </c>
    </row>
    <row r="276" spans="2:5" ht="12.75">
      <c r="B276" s="73">
        <v>6228.9</v>
      </c>
      <c r="C276" s="73" t="s">
        <v>145</v>
      </c>
      <c r="D276" s="73">
        <v>2.508</v>
      </c>
      <c r="E276" s="74">
        <f t="shared" si="1"/>
        <v>15622.081199999999</v>
      </c>
    </row>
    <row r="277" spans="2:5" ht="12.75">
      <c r="B277" s="73">
        <v>6228.9</v>
      </c>
      <c r="C277" s="73" t="s">
        <v>147</v>
      </c>
      <c r="D277" s="73">
        <v>2.458</v>
      </c>
      <c r="E277" s="74">
        <f t="shared" si="1"/>
        <v>15310.6362</v>
      </c>
    </row>
    <row r="278" spans="2:5" ht="12.75">
      <c r="B278" s="73">
        <v>6228.9</v>
      </c>
      <c r="C278" s="73" t="s">
        <v>148</v>
      </c>
      <c r="D278" s="73">
        <v>2.919</v>
      </c>
      <c r="E278" s="74">
        <f t="shared" si="1"/>
        <v>18182.1591</v>
      </c>
    </row>
    <row r="279" spans="2:5" ht="12.75">
      <c r="B279" s="73">
        <v>6228.9</v>
      </c>
      <c r="C279" s="73" t="s">
        <v>149</v>
      </c>
      <c r="D279" s="73">
        <v>2.761</v>
      </c>
      <c r="E279" s="74">
        <f t="shared" si="1"/>
        <v>17197.9929</v>
      </c>
    </row>
    <row r="280" spans="2:5" ht="12.75">
      <c r="B280" s="73">
        <v>6228.9</v>
      </c>
      <c r="C280" s="73" t="s">
        <v>152</v>
      </c>
      <c r="D280" s="73">
        <v>2.473</v>
      </c>
      <c r="E280" s="74">
        <f t="shared" si="1"/>
        <v>15404.069699999998</v>
      </c>
    </row>
    <row r="281" spans="2:5" ht="12.75">
      <c r="B281" s="73">
        <v>6228.9</v>
      </c>
      <c r="C281" s="73" t="s">
        <v>1940</v>
      </c>
      <c r="D281" s="73">
        <v>2.46</v>
      </c>
      <c r="E281" s="74">
        <f t="shared" si="1"/>
        <v>15323.094</v>
      </c>
    </row>
    <row r="282" spans="2:5" ht="12.75">
      <c r="B282" s="73">
        <v>6228.9</v>
      </c>
      <c r="C282" s="73" t="s">
        <v>1941</v>
      </c>
      <c r="D282" s="73">
        <v>2.57</v>
      </c>
      <c r="E282" s="74">
        <f t="shared" si="1"/>
        <v>16008.272999999997</v>
      </c>
    </row>
    <row r="283" spans="2:5" ht="12.75">
      <c r="B283" s="73">
        <v>6228.9</v>
      </c>
      <c r="C283" s="73" t="s">
        <v>1942</v>
      </c>
      <c r="D283" s="73">
        <v>2.569</v>
      </c>
      <c r="E283" s="74">
        <f t="shared" si="1"/>
        <v>16002.0441</v>
      </c>
    </row>
    <row r="284" spans="1:5" ht="15">
      <c r="A284" s="116" t="s">
        <v>217</v>
      </c>
      <c r="B284" s="116"/>
      <c r="C284" s="116"/>
      <c r="D284" s="116"/>
      <c r="E284" s="18">
        <v>73241.67</v>
      </c>
    </row>
    <row r="285" spans="1:5" ht="15">
      <c r="A285" s="116" t="s">
        <v>1292</v>
      </c>
      <c r="B285" s="116"/>
      <c r="C285" s="116"/>
      <c r="D285" s="116"/>
      <c r="E285" s="18">
        <v>113644.99</v>
      </c>
    </row>
    <row r="286" spans="1:5" ht="15">
      <c r="A286" s="117" t="s">
        <v>587</v>
      </c>
      <c r="B286" s="117"/>
      <c r="C286" s="117"/>
      <c r="D286" s="117"/>
      <c r="E286" s="18">
        <f>SUM(E284+E285+E199+E169)</f>
        <v>816015.06</v>
      </c>
    </row>
    <row r="287" spans="1:5" ht="15">
      <c r="A287" s="113" t="s">
        <v>588</v>
      </c>
      <c r="B287" s="113"/>
      <c r="C287" s="113"/>
      <c r="D287" s="113"/>
      <c r="E287" s="18">
        <v>938965.05</v>
      </c>
    </row>
    <row r="288" spans="1:5" ht="15">
      <c r="A288" s="113" t="s">
        <v>589</v>
      </c>
      <c r="B288" s="113"/>
      <c r="C288" s="113"/>
      <c r="D288" s="113"/>
      <c r="E288" s="18">
        <v>147436.12</v>
      </c>
    </row>
    <row r="289" spans="1:5" ht="15">
      <c r="A289" s="113" t="s">
        <v>590</v>
      </c>
      <c r="B289" s="113"/>
      <c r="C289" s="113"/>
      <c r="D289" s="113"/>
      <c r="E289" s="18">
        <v>1713922.31</v>
      </c>
    </row>
    <row r="290" spans="1:5" ht="15">
      <c r="A290" s="113" t="s">
        <v>597</v>
      </c>
      <c r="B290" s="113"/>
      <c r="C290" s="113"/>
      <c r="D290" s="113"/>
      <c r="E290" s="18">
        <v>1264578.73</v>
      </c>
    </row>
    <row r="291" spans="1:5" ht="15">
      <c r="A291" s="113" t="s">
        <v>592</v>
      </c>
      <c r="B291" s="113"/>
      <c r="C291" s="113"/>
      <c r="D291" s="113"/>
      <c r="E291" s="18">
        <v>1341780.1</v>
      </c>
    </row>
    <row r="292" spans="1:5" ht="15">
      <c r="A292" s="113" t="s">
        <v>593</v>
      </c>
      <c r="B292" s="113"/>
      <c r="C292" s="113"/>
      <c r="D292" s="113"/>
      <c r="E292" s="18">
        <v>272679.04</v>
      </c>
    </row>
    <row r="293" spans="1:5" ht="15">
      <c r="A293" s="113" t="s">
        <v>595</v>
      </c>
      <c r="B293" s="113"/>
      <c r="C293" s="113"/>
      <c r="D293" s="113"/>
      <c r="E293" s="18">
        <v>0</v>
      </c>
    </row>
    <row r="294" spans="1:5" ht="15" customHeight="1">
      <c r="A294" s="113" t="s">
        <v>1238</v>
      </c>
      <c r="B294" s="113"/>
      <c r="C294" s="113"/>
      <c r="D294" s="113"/>
      <c r="E294" s="15">
        <f>SUM(E289-E291)</f>
        <v>372142.20999999996</v>
      </c>
    </row>
    <row r="295" spans="1:5" ht="15" customHeight="1">
      <c r="A295" s="113" t="s">
        <v>763</v>
      </c>
      <c r="B295" s="113"/>
      <c r="C295" s="113"/>
      <c r="D295" s="113"/>
      <c r="E295" s="15">
        <f>SUM(E292-E293)</f>
        <v>272679.04</v>
      </c>
    </row>
    <row r="296" spans="1:5" ht="15" customHeight="1">
      <c r="A296" s="113" t="s">
        <v>598</v>
      </c>
      <c r="B296" s="113"/>
      <c r="C296" s="113"/>
      <c r="D296" s="113"/>
      <c r="E296" s="15">
        <f>SUM(E290-E291)</f>
        <v>-77201.37000000011</v>
      </c>
    </row>
  </sheetData>
  <sheetProtection/>
  <mergeCells count="48">
    <mergeCell ref="A296:D296"/>
    <mergeCell ref="A291:D291"/>
    <mergeCell ref="A292:D292"/>
    <mergeCell ref="A293:D293"/>
    <mergeCell ref="A294:D294"/>
    <mergeCell ref="A295:D295"/>
    <mergeCell ref="A289:D289"/>
    <mergeCell ref="A290:D290"/>
    <mergeCell ref="A199:D199"/>
    <mergeCell ref="A270:D270"/>
    <mergeCell ref="A271:D271"/>
    <mergeCell ref="A284:D284"/>
    <mergeCell ref="A285:D285"/>
    <mergeCell ref="A286:D286"/>
    <mergeCell ref="A287:D287"/>
    <mergeCell ref="A288:D288"/>
    <mergeCell ref="A169:D169"/>
    <mergeCell ref="A158:D158"/>
    <mergeCell ref="A159:D159"/>
    <mergeCell ref="A162:D162"/>
    <mergeCell ref="A163:D163"/>
    <mergeCell ref="A157:D157"/>
    <mergeCell ref="A160:D160"/>
    <mergeCell ref="A161:D161"/>
    <mergeCell ref="A167:E167"/>
    <mergeCell ref="A154:D154"/>
    <mergeCell ref="A155:D155"/>
    <mergeCell ref="A156:D156"/>
    <mergeCell ref="A105:D105"/>
    <mergeCell ref="A118:D118"/>
    <mergeCell ref="A152:D152"/>
    <mergeCell ref="A151:D151"/>
    <mergeCell ref="B21:C21"/>
    <mergeCell ref="A29:D29"/>
    <mergeCell ref="A35:D35"/>
    <mergeCell ref="A57:D57"/>
    <mergeCell ref="A75:D75"/>
    <mergeCell ref="A153:D153"/>
    <mergeCell ref="A1:E1"/>
    <mergeCell ref="A4:D4"/>
    <mergeCell ref="B3:D3"/>
    <mergeCell ref="A6:D6"/>
    <mergeCell ref="A150:D150"/>
    <mergeCell ref="A137:D137"/>
    <mergeCell ref="A146:D146"/>
    <mergeCell ref="A83:D83"/>
    <mergeCell ref="A22:D22"/>
    <mergeCell ref="A104:D104"/>
  </mergeCells>
  <printOptions/>
  <pageMargins left="0.33" right="0.16" top="0.38" bottom="0.21" header="0.17" footer="0.19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85"/>
  <sheetViews>
    <sheetView zoomScalePageLayoutView="0" workbookViewId="0" topLeftCell="A1">
      <pane ySplit="1" topLeftCell="A68" activePane="bottomLeft" state="frozen"/>
      <selection pane="topLeft" activeCell="A2" sqref="A2"/>
      <selection pane="bottomLeft" activeCell="E82" sqref="E82"/>
    </sheetView>
  </sheetViews>
  <sheetFormatPr defaultColWidth="13.375" defaultRowHeight="12.75"/>
  <cols>
    <col min="1" max="1" width="2.00390625" style="1" customWidth="1"/>
    <col min="2" max="2" width="10.625" style="1" customWidth="1"/>
    <col min="3" max="3" width="12.00390625" style="1" customWidth="1"/>
    <col min="4" max="4" width="69.125" style="1" customWidth="1"/>
    <col min="5" max="5" width="16.00390625" style="1" customWidth="1"/>
    <col min="6" max="8" width="11.375" style="1" customWidth="1"/>
    <col min="9" max="98" width="12.375" style="1" customWidth="1"/>
    <col min="99" max="16384" width="13.375" style="1" customWidth="1"/>
  </cols>
  <sheetData>
    <row r="1" spans="1:5" ht="15.75">
      <c r="A1" s="121" t="s">
        <v>2122</v>
      </c>
      <c r="B1" s="121"/>
      <c r="C1" s="121"/>
      <c r="D1" s="121"/>
      <c r="E1" s="121"/>
    </row>
    <row r="2" spans="1:5" ht="36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41" t="s">
        <v>1943</v>
      </c>
      <c r="C3" s="141"/>
      <c r="D3" s="10"/>
      <c r="E3" s="16">
        <f>SUM(E4+E6)</f>
        <v>27600.170000000002</v>
      </c>
    </row>
    <row r="4" spans="1:5" ht="16.5" customHeight="1">
      <c r="A4" s="122" t="s">
        <v>1949</v>
      </c>
      <c r="B4" s="122"/>
      <c r="C4" s="122"/>
      <c r="D4" s="122"/>
      <c r="E4" s="13">
        <f>SUM(E5)</f>
        <v>18432.38</v>
      </c>
    </row>
    <row r="5" spans="1:5" ht="15">
      <c r="A5" s="11"/>
      <c r="B5" s="14" t="s">
        <v>1592</v>
      </c>
      <c r="C5" s="14" t="s">
        <v>1942</v>
      </c>
      <c r="D5" s="14" t="s">
        <v>1593</v>
      </c>
      <c r="E5" s="15">
        <v>18432.38</v>
      </c>
    </row>
    <row r="6" spans="1:5" ht="18.75" customHeight="1">
      <c r="A6" s="118" t="s">
        <v>1234</v>
      </c>
      <c r="B6" s="119"/>
      <c r="C6" s="119"/>
      <c r="D6" s="120"/>
      <c r="E6" s="13">
        <f>SUM(E7:E9)</f>
        <v>9167.79</v>
      </c>
    </row>
    <row r="7" spans="1:5" ht="15.75" customHeight="1">
      <c r="A7" s="11"/>
      <c r="B7" s="17" t="s">
        <v>1617</v>
      </c>
      <c r="C7" s="14" t="s">
        <v>146</v>
      </c>
      <c r="D7" s="14" t="s">
        <v>1661</v>
      </c>
      <c r="E7" s="15">
        <v>1378.23</v>
      </c>
    </row>
    <row r="8" spans="1:5" ht="15">
      <c r="A8" s="11"/>
      <c r="B8" s="17" t="s">
        <v>1966</v>
      </c>
      <c r="C8" s="14" t="s">
        <v>1941</v>
      </c>
      <c r="D8" s="14" t="s">
        <v>1967</v>
      </c>
      <c r="E8" s="15">
        <v>7369.03</v>
      </c>
    </row>
    <row r="9" spans="1:5" ht="15">
      <c r="A9" s="11"/>
      <c r="B9" s="14" t="s">
        <v>1777</v>
      </c>
      <c r="C9" s="14" t="s">
        <v>145</v>
      </c>
      <c r="D9" s="14" t="s">
        <v>1778</v>
      </c>
      <c r="E9" s="15">
        <v>420.53</v>
      </c>
    </row>
    <row r="10" spans="1:5" ht="15">
      <c r="A10" s="10"/>
      <c r="B10" s="141" t="s">
        <v>1978</v>
      </c>
      <c r="C10" s="141"/>
      <c r="D10" s="10"/>
      <c r="E10" s="16">
        <f>SUM(E11+E15+E25+E34+E37+E48+E49+E62+E66)</f>
        <v>109413.7105</v>
      </c>
    </row>
    <row r="11" spans="1:5" ht="18" customHeight="1">
      <c r="A11" s="118" t="s">
        <v>1235</v>
      </c>
      <c r="B11" s="119"/>
      <c r="C11" s="119"/>
      <c r="D11" s="120"/>
      <c r="E11" s="13">
        <f>SUM(E12:E14)</f>
        <v>10044.1</v>
      </c>
    </row>
    <row r="12" spans="1:5" ht="15">
      <c r="A12" s="14"/>
      <c r="B12" s="14" t="s">
        <v>2460</v>
      </c>
      <c r="C12" s="14" t="s">
        <v>147</v>
      </c>
      <c r="D12" s="14" t="s">
        <v>2462</v>
      </c>
      <c r="E12" s="15">
        <v>1482</v>
      </c>
    </row>
    <row r="13" spans="1:5" ht="15">
      <c r="A13" s="14"/>
      <c r="B13" s="14" t="s">
        <v>1129</v>
      </c>
      <c r="C13" s="14" t="s">
        <v>1941</v>
      </c>
      <c r="D13" s="14" t="s">
        <v>1130</v>
      </c>
      <c r="E13" s="15">
        <v>7534.1</v>
      </c>
    </row>
    <row r="14" spans="1:5" ht="15">
      <c r="A14" s="14"/>
      <c r="B14" s="14" t="s">
        <v>1283</v>
      </c>
      <c r="C14" s="14" t="s">
        <v>1942</v>
      </c>
      <c r="D14" s="14" t="s">
        <v>839</v>
      </c>
      <c r="E14" s="15">
        <v>1028</v>
      </c>
    </row>
    <row r="15" spans="1:5" ht="17.25" customHeight="1">
      <c r="A15" s="118" t="s">
        <v>1947</v>
      </c>
      <c r="B15" s="119"/>
      <c r="C15" s="119"/>
      <c r="D15" s="120"/>
      <c r="E15" s="13">
        <f>SUM(E16:E24)</f>
        <v>10440.77</v>
      </c>
    </row>
    <row r="16" spans="1:5" ht="15">
      <c r="A16" s="14"/>
      <c r="B16" s="17" t="s">
        <v>2027</v>
      </c>
      <c r="C16" s="14" t="s">
        <v>146</v>
      </c>
      <c r="D16" s="14" t="s">
        <v>2037</v>
      </c>
      <c r="E16" s="15">
        <v>44.14</v>
      </c>
    </row>
    <row r="17" spans="1:5" ht="15">
      <c r="A17" s="14"/>
      <c r="B17" s="17" t="s">
        <v>1779</v>
      </c>
      <c r="C17" s="14" t="s">
        <v>145</v>
      </c>
      <c r="D17" s="14" t="s">
        <v>1780</v>
      </c>
      <c r="E17" s="15">
        <v>205.08</v>
      </c>
    </row>
    <row r="18" spans="1:5" ht="15">
      <c r="A18" s="14"/>
      <c r="B18" s="17" t="s">
        <v>358</v>
      </c>
      <c r="C18" s="14" t="s">
        <v>148</v>
      </c>
      <c r="D18" s="14" t="s">
        <v>359</v>
      </c>
      <c r="E18" s="15">
        <v>6558.49</v>
      </c>
    </row>
    <row r="19" spans="1:5" ht="15">
      <c r="A19" s="14"/>
      <c r="B19" s="17" t="s">
        <v>1777</v>
      </c>
      <c r="C19" s="14" t="s">
        <v>1940</v>
      </c>
      <c r="D19" s="14" t="s">
        <v>2549</v>
      </c>
      <c r="E19" s="15">
        <v>2361.16</v>
      </c>
    </row>
    <row r="20" spans="1:5" ht="15">
      <c r="A20" s="14"/>
      <c r="B20" s="17" t="s">
        <v>1777</v>
      </c>
      <c r="C20" s="14" t="s">
        <v>1941</v>
      </c>
      <c r="D20" s="14" t="s">
        <v>1132</v>
      </c>
      <c r="E20" s="15">
        <v>335.94</v>
      </c>
    </row>
    <row r="21" spans="1:5" ht="15">
      <c r="A21" s="14"/>
      <c r="B21" s="17" t="s">
        <v>1777</v>
      </c>
      <c r="C21" s="14" t="s">
        <v>1942</v>
      </c>
      <c r="D21" s="14" t="s">
        <v>1132</v>
      </c>
      <c r="E21" s="15">
        <v>559.96</v>
      </c>
    </row>
    <row r="22" spans="1:5" ht="15">
      <c r="A22" s="14"/>
      <c r="B22" s="17" t="s">
        <v>1391</v>
      </c>
      <c r="C22" s="14" t="s">
        <v>144</v>
      </c>
      <c r="D22" s="14" t="s">
        <v>2620</v>
      </c>
      <c r="E22" s="15">
        <v>305</v>
      </c>
    </row>
    <row r="23" spans="1:5" ht="15">
      <c r="A23" s="14"/>
      <c r="B23" s="17" t="s">
        <v>1779</v>
      </c>
      <c r="C23" s="14" t="s">
        <v>151</v>
      </c>
      <c r="D23" s="14" t="s">
        <v>1780</v>
      </c>
      <c r="E23" s="15">
        <v>32</v>
      </c>
    </row>
    <row r="24" spans="1:5" ht="15">
      <c r="A24" s="14"/>
      <c r="B24" s="17" t="s">
        <v>1086</v>
      </c>
      <c r="C24" s="14" t="s">
        <v>151</v>
      </c>
      <c r="D24" s="14" t="s">
        <v>2624</v>
      </c>
      <c r="E24" s="15">
        <v>39</v>
      </c>
    </row>
    <row r="25" spans="1:5" ht="15" customHeight="1">
      <c r="A25" s="118" t="s">
        <v>1948</v>
      </c>
      <c r="B25" s="119"/>
      <c r="C25" s="119"/>
      <c r="D25" s="120"/>
      <c r="E25" s="13">
        <f>SUM(E26:E33)</f>
        <v>15870.72</v>
      </c>
    </row>
    <row r="26" spans="1:5" ht="15">
      <c r="A26" s="14"/>
      <c r="B26" s="17" t="s">
        <v>2022</v>
      </c>
      <c r="C26" s="14" t="s">
        <v>146</v>
      </c>
      <c r="D26" s="14" t="s">
        <v>2026</v>
      </c>
      <c r="E26" s="15">
        <v>1239.67</v>
      </c>
    </row>
    <row r="27" spans="1:5" ht="30">
      <c r="A27" s="11"/>
      <c r="B27" s="17" t="s">
        <v>1459</v>
      </c>
      <c r="C27" s="14" t="s">
        <v>146</v>
      </c>
      <c r="D27" s="14" t="s">
        <v>2123</v>
      </c>
      <c r="E27" s="15">
        <v>2626.52</v>
      </c>
    </row>
    <row r="28" spans="1:5" ht="16.5" customHeight="1">
      <c r="A28" s="14"/>
      <c r="B28" s="17" t="s">
        <v>158</v>
      </c>
      <c r="C28" s="14"/>
      <c r="D28" s="14" t="s">
        <v>161</v>
      </c>
      <c r="E28" s="15">
        <v>3127.67</v>
      </c>
    </row>
    <row r="29" spans="1:5" ht="15">
      <c r="A29" s="14"/>
      <c r="B29" s="17" t="s">
        <v>2305</v>
      </c>
      <c r="C29" s="14" t="s">
        <v>148</v>
      </c>
      <c r="D29" s="14" t="s">
        <v>2308</v>
      </c>
      <c r="E29" s="15">
        <v>3310.34</v>
      </c>
    </row>
    <row r="30" spans="1:5" ht="15">
      <c r="A30" s="14"/>
      <c r="B30" s="17" t="s">
        <v>846</v>
      </c>
      <c r="C30" s="14" t="s">
        <v>149</v>
      </c>
      <c r="D30" s="14" t="s">
        <v>2580</v>
      </c>
      <c r="E30" s="15">
        <v>2002.9</v>
      </c>
    </row>
    <row r="31" spans="1:5" ht="15">
      <c r="A31" s="14"/>
      <c r="B31" s="17" t="s">
        <v>2543</v>
      </c>
      <c r="C31" s="14" t="s">
        <v>1940</v>
      </c>
      <c r="D31" s="14" t="s">
        <v>2545</v>
      </c>
      <c r="E31" s="15">
        <v>591.23</v>
      </c>
    </row>
    <row r="32" spans="1:5" ht="15">
      <c r="A32" s="14"/>
      <c r="B32" s="17" t="s">
        <v>1004</v>
      </c>
      <c r="C32" s="14" t="s">
        <v>1942</v>
      </c>
      <c r="D32" s="14" t="s">
        <v>2545</v>
      </c>
      <c r="E32" s="15">
        <v>1905.92</v>
      </c>
    </row>
    <row r="33" spans="1:5" ht="15">
      <c r="A33" s="14"/>
      <c r="B33" s="17" t="s">
        <v>2203</v>
      </c>
      <c r="C33" s="14" t="s">
        <v>1942</v>
      </c>
      <c r="D33" s="14" t="s">
        <v>2545</v>
      </c>
      <c r="E33" s="15">
        <v>1066.47</v>
      </c>
    </row>
    <row r="34" spans="1:5" ht="18.75" customHeight="1">
      <c r="A34" s="118" t="s">
        <v>1951</v>
      </c>
      <c r="B34" s="119"/>
      <c r="C34" s="119"/>
      <c r="D34" s="120"/>
      <c r="E34" s="13">
        <f>SUM(E35:E36)</f>
        <v>1817.75</v>
      </c>
    </row>
    <row r="35" spans="1:5" ht="17.25" customHeight="1">
      <c r="A35" s="14"/>
      <c r="B35" s="14" t="s">
        <v>1551</v>
      </c>
      <c r="C35" s="14" t="s">
        <v>146</v>
      </c>
      <c r="D35" s="14" t="s">
        <v>1577</v>
      </c>
      <c r="E35" s="15">
        <v>105.45</v>
      </c>
    </row>
    <row r="36" spans="1:5" ht="15">
      <c r="A36" s="14"/>
      <c r="B36" s="14" t="s">
        <v>2625</v>
      </c>
      <c r="C36" s="14" t="s">
        <v>144</v>
      </c>
      <c r="D36" s="14" t="s">
        <v>2626</v>
      </c>
      <c r="E36" s="15">
        <v>1712.3</v>
      </c>
    </row>
    <row r="37" spans="1:5" s="5" customFormat="1" ht="18.75" customHeight="1">
      <c r="A37" s="118" t="s">
        <v>192</v>
      </c>
      <c r="B37" s="119"/>
      <c r="C37" s="119"/>
      <c r="D37" s="120"/>
      <c r="E37" s="13">
        <f>SUM(E38:E47)</f>
        <v>9426.12</v>
      </c>
    </row>
    <row r="38" spans="1:5" ht="16.5" customHeight="1">
      <c r="A38" s="14"/>
      <c r="B38" s="17" t="s">
        <v>201</v>
      </c>
      <c r="C38" s="14" t="s">
        <v>146</v>
      </c>
      <c r="D38" s="14" t="s">
        <v>1536</v>
      </c>
      <c r="E38" s="15">
        <v>1973.6</v>
      </c>
    </row>
    <row r="39" spans="1:5" ht="15">
      <c r="A39" s="14"/>
      <c r="B39" s="17" t="s">
        <v>2302</v>
      </c>
      <c r="C39" s="14" t="s">
        <v>148</v>
      </c>
      <c r="D39" s="14" t="s">
        <v>1783</v>
      </c>
      <c r="E39" s="15">
        <v>3404.01</v>
      </c>
    </row>
    <row r="40" spans="1:5" ht="15">
      <c r="A40" s="14"/>
      <c r="B40" s="14" t="s">
        <v>1777</v>
      </c>
      <c r="C40" s="14" t="s">
        <v>147</v>
      </c>
      <c r="D40" s="14" t="s">
        <v>1237</v>
      </c>
      <c r="E40" s="15">
        <v>82.58</v>
      </c>
    </row>
    <row r="41" spans="1:5" ht="15">
      <c r="A41" s="14"/>
      <c r="B41" s="14" t="s">
        <v>2593</v>
      </c>
      <c r="C41" s="14" t="s">
        <v>149</v>
      </c>
      <c r="D41" s="14" t="s">
        <v>2594</v>
      </c>
      <c r="E41" s="15">
        <v>762</v>
      </c>
    </row>
    <row r="42" spans="1:5" ht="15">
      <c r="A42" s="14"/>
      <c r="B42" s="14" t="s">
        <v>1777</v>
      </c>
      <c r="C42" s="14" t="s">
        <v>1940</v>
      </c>
      <c r="D42" s="14" t="s">
        <v>1647</v>
      </c>
      <c r="E42" s="15">
        <f>41.29*2</f>
        <v>82.58</v>
      </c>
    </row>
    <row r="43" spans="1:5" ht="16.5" customHeight="1">
      <c r="A43" s="14"/>
      <c r="B43" s="17" t="s">
        <v>2201</v>
      </c>
      <c r="C43" s="14" t="s">
        <v>1942</v>
      </c>
      <c r="D43" s="14" t="s">
        <v>1536</v>
      </c>
      <c r="E43" s="15">
        <v>726.72</v>
      </c>
    </row>
    <row r="44" spans="1:5" ht="18" customHeight="1">
      <c r="A44" s="14"/>
      <c r="B44" s="18" t="s">
        <v>1282</v>
      </c>
      <c r="C44" s="14" t="s">
        <v>1942</v>
      </c>
      <c r="D44" s="14" t="s">
        <v>1536</v>
      </c>
      <c r="E44" s="18">
        <v>923.13</v>
      </c>
    </row>
    <row r="45" spans="1:5" ht="15">
      <c r="A45" s="14"/>
      <c r="B45" s="17" t="s">
        <v>270</v>
      </c>
      <c r="C45" s="14" t="s">
        <v>150</v>
      </c>
      <c r="D45" s="14" t="s">
        <v>1597</v>
      </c>
      <c r="E45" s="15">
        <v>169.59</v>
      </c>
    </row>
    <row r="46" spans="1:5" ht="15.75" customHeight="1">
      <c r="A46" s="14"/>
      <c r="B46" s="17" t="s">
        <v>1095</v>
      </c>
      <c r="C46" s="14" t="s">
        <v>150</v>
      </c>
      <c r="D46" s="14" t="s">
        <v>1536</v>
      </c>
      <c r="E46" s="15">
        <v>196.61</v>
      </c>
    </row>
    <row r="47" spans="1:5" ht="17.25" customHeight="1">
      <c r="A47" s="14"/>
      <c r="B47" s="17" t="s">
        <v>1096</v>
      </c>
      <c r="C47" s="14" t="s">
        <v>151</v>
      </c>
      <c r="D47" s="14" t="s">
        <v>1536</v>
      </c>
      <c r="E47" s="15">
        <v>1105.3</v>
      </c>
    </row>
    <row r="48" spans="1:5" ht="17.25" customHeight="1">
      <c r="A48" s="118" t="s">
        <v>196</v>
      </c>
      <c r="B48" s="119"/>
      <c r="C48" s="119"/>
      <c r="D48" s="120"/>
      <c r="E48" s="13">
        <v>15607.8</v>
      </c>
    </row>
    <row r="49" spans="1:5" ht="14.25" customHeight="1">
      <c r="A49" s="118" t="s">
        <v>199</v>
      </c>
      <c r="B49" s="119"/>
      <c r="C49" s="119"/>
      <c r="D49" s="120"/>
      <c r="E49" s="13">
        <f>SUM(E50:E61)</f>
        <v>38280.1305</v>
      </c>
    </row>
    <row r="50" spans="1:5" ht="15">
      <c r="A50" s="14"/>
      <c r="B50" s="14">
        <v>1000.5</v>
      </c>
      <c r="C50" s="14" t="s">
        <v>146</v>
      </c>
      <c r="D50" s="14">
        <v>3.12</v>
      </c>
      <c r="E50" s="15">
        <f>B50*D50</f>
        <v>3121.56</v>
      </c>
    </row>
    <row r="51" spans="1:5" ht="15">
      <c r="A51" s="14"/>
      <c r="B51" s="14">
        <v>1000.5</v>
      </c>
      <c r="C51" s="14" t="s">
        <v>145</v>
      </c>
      <c r="D51" s="14">
        <v>2.974</v>
      </c>
      <c r="E51" s="15">
        <f aca="true" t="shared" si="0" ref="E51:E61">B51*D51</f>
        <v>2975.487</v>
      </c>
    </row>
    <row r="52" spans="1:5" ht="15">
      <c r="A52" s="14"/>
      <c r="B52" s="14">
        <v>1000.5</v>
      </c>
      <c r="C52" s="14" t="s">
        <v>147</v>
      </c>
      <c r="D52" s="14">
        <v>3.161</v>
      </c>
      <c r="E52" s="15">
        <f t="shared" si="0"/>
        <v>3162.5805</v>
      </c>
    </row>
    <row r="53" spans="1:5" ht="15">
      <c r="A53" s="14"/>
      <c r="B53" s="14">
        <v>1000.5</v>
      </c>
      <c r="C53" s="14" t="s">
        <v>148</v>
      </c>
      <c r="D53" s="14">
        <v>3.5</v>
      </c>
      <c r="E53" s="15">
        <f t="shared" si="0"/>
        <v>3501.75</v>
      </c>
    </row>
    <row r="54" spans="1:5" ht="15">
      <c r="A54" s="14"/>
      <c r="B54" s="14">
        <v>1000.5</v>
      </c>
      <c r="C54" s="14" t="s">
        <v>149</v>
      </c>
      <c r="D54" s="14">
        <v>3.38</v>
      </c>
      <c r="E54" s="15">
        <f t="shared" si="0"/>
        <v>3381.69</v>
      </c>
    </row>
    <row r="55" spans="1:5" ht="15">
      <c r="A55" s="14"/>
      <c r="B55" s="14">
        <v>1000.5</v>
      </c>
      <c r="C55" s="14" t="s">
        <v>152</v>
      </c>
      <c r="D55" s="14">
        <v>3.526</v>
      </c>
      <c r="E55" s="15">
        <f t="shared" si="0"/>
        <v>3527.763</v>
      </c>
    </row>
    <row r="56" spans="1:5" ht="15">
      <c r="A56" s="14"/>
      <c r="B56" s="14">
        <v>1000.5</v>
      </c>
      <c r="C56" s="14" t="s">
        <v>1940</v>
      </c>
      <c r="D56" s="14">
        <v>3</v>
      </c>
      <c r="E56" s="15">
        <f t="shared" si="0"/>
        <v>3001.5</v>
      </c>
    </row>
    <row r="57" spans="1:5" ht="15">
      <c r="A57" s="14"/>
      <c r="B57" s="14">
        <v>1000.5</v>
      </c>
      <c r="C57" s="14" t="s">
        <v>1941</v>
      </c>
      <c r="D57" s="14">
        <v>3.12</v>
      </c>
      <c r="E57" s="15">
        <f t="shared" si="0"/>
        <v>3121.56</v>
      </c>
    </row>
    <row r="58" spans="1:5" ht="15">
      <c r="A58" s="14"/>
      <c r="B58" s="14">
        <v>1000.5</v>
      </c>
      <c r="C58" s="14" t="s">
        <v>1942</v>
      </c>
      <c r="D58" s="14">
        <v>3.12</v>
      </c>
      <c r="E58" s="15">
        <f t="shared" si="0"/>
        <v>3121.56</v>
      </c>
    </row>
    <row r="59" spans="1:5" ht="15">
      <c r="A59" s="14"/>
      <c r="B59" s="14">
        <v>1000.5</v>
      </c>
      <c r="C59" s="14" t="s">
        <v>150</v>
      </c>
      <c r="D59" s="14">
        <v>3.12</v>
      </c>
      <c r="E59" s="15">
        <f t="shared" si="0"/>
        <v>3121.56</v>
      </c>
    </row>
    <row r="60" spans="1:5" ht="15">
      <c r="A60" s="14"/>
      <c r="B60" s="14">
        <v>1000.5</v>
      </c>
      <c r="C60" s="14" t="s">
        <v>144</v>
      </c>
      <c r="D60" s="14">
        <v>3.12</v>
      </c>
      <c r="E60" s="15">
        <f t="shared" si="0"/>
        <v>3121.56</v>
      </c>
    </row>
    <row r="61" spans="1:5" ht="15">
      <c r="A61" s="14"/>
      <c r="B61" s="14">
        <v>1000.5</v>
      </c>
      <c r="C61" s="14" t="s">
        <v>151</v>
      </c>
      <c r="D61" s="14">
        <v>3.12</v>
      </c>
      <c r="E61" s="15">
        <f t="shared" si="0"/>
        <v>3121.56</v>
      </c>
    </row>
    <row r="62" spans="1:5" ht="17.25" customHeight="1">
      <c r="A62" s="118" t="s">
        <v>194</v>
      </c>
      <c r="B62" s="119"/>
      <c r="C62" s="119"/>
      <c r="D62" s="120"/>
      <c r="E62" s="13">
        <f>SUM(E63:E65)</f>
        <v>5896.29</v>
      </c>
    </row>
    <row r="63" spans="1:5" ht="15">
      <c r="A63" s="14"/>
      <c r="B63" s="14" t="s">
        <v>2647</v>
      </c>
      <c r="C63" s="14" t="s">
        <v>1941</v>
      </c>
      <c r="D63" s="14" t="s">
        <v>2649</v>
      </c>
      <c r="E63" s="15">
        <v>73.5</v>
      </c>
    </row>
    <row r="64" spans="1:5" ht="15">
      <c r="A64" s="14"/>
      <c r="B64" s="14" t="s">
        <v>1023</v>
      </c>
      <c r="C64" s="14" t="s">
        <v>1942</v>
      </c>
      <c r="D64" s="14" t="s">
        <v>2401</v>
      </c>
      <c r="E64" s="15">
        <v>5448.79</v>
      </c>
    </row>
    <row r="65" spans="1:5" ht="15">
      <c r="A65" s="14"/>
      <c r="B65" s="14" t="s">
        <v>2209</v>
      </c>
      <c r="C65" s="14" t="s">
        <v>150</v>
      </c>
      <c r="D65" s="14" t="s">
        <v>2627</v>
      </c>
      <c r="E65" s="15">
        <v>374</v>
      </c>
    </row>
    <row r="66" spans="1:5" ht="18" customHeight="1">
      <c r="A66" s="118" t="s">
        <v>200</v>
      </c>
      <c r="B66" s="119"/>
      <c r="C66" s="119"/>
      <c r="D66" s="120"/>
      <c r="E66" s="13">
        <f>SUM(E67:E69)</f>
        <v>2030.03</v>
      </c>
    </row>
    <row r="67" spans="1:5" ht="15">
      <c r="A67" s="14"/>
      <c r="B67" s="14"/>
      <c r="C67" s="14"/>
      <c r="D67" s="14" t="s">
        <v>1488</v>
      </c>
      <c r="E67" s="15">
        <v>1080.6</v>
      </c>
    </row>
    <row r="68" spans="1:5" ht="15">
      <c r="A68" s="14"/>
      <c r="B68" s="14" t="s">
        <v>1485</v>
      </c>
      <c r="C68" s="14" t="s">
        <v>148</v>
      </c>
      <c r="D68" s="14" t="s">
        <v>1499</v>
      </c>
      <c r="E68" s="15">
        <v>123.89</v>
      </c>
    </row>
    <row r="69" spans="1:5" ht="15">
      <c r="A69" s="14"/>
      <c r="B69" s="14" t="s">
        <v>1422</v>
      </c>
      <c r="C69" s="14" t="s">
        <v>1941</v>
      </c>
      <c r="D69" s="14" t="s">
        <v>1929</v>
      </c>
      <c r="E69" s="15">
        <v>825.54</v>
      </c>
    </row>
    <row r="70" spans="1:5" ht="15">
      <c r="A70" s="135" t="s">
        <v>906</v>
      </c>
      <c r="B70" s="136"/>
      <c r="C70" s="136"/>
      <c r="D70" s="137"/>
      <c r="E70" s="13">
        <v>28441</v>
      </c>
    </row>
    <row r="71" spans="1:5" ht="15">
      <c r="A71" s="115" t="s">
        <v>226</v>
      </c>
      <c r="B71" s="115"/>
      <c r="C71" s="115"/>
      <c r="D71" s="115"/>
      <c r="E71" s="18">
        <v>11382.24</v>
      </c>
    </row>
    <row r="72" spans="1:5" ht="15">
      <c r="A72" s="116" t="s">
        <v>217</v>
      </c>
      <c r="B72" s="116"/>
      <c r="C72" s="116"/>
      <c r="D72" s="116"/>
      <c r="E72" s="18">
        <v>14765.26</v>
      </c>
    </row>
    <row r="73" spans="1:5" ht="15">
      <c r="A73" s="116" t="s">
        <v>1292</v>
      </c>
      <c r="B73" s="116"/>
      <c r="C73" s="116"/>
      <c r="D73" s="116"/>
      <c r="E73" s="18">
        <v>22793.25</v>
      </c>
    </row>
    <row r="74" spans="1:5" ht="15">
      <c r="A74" s="117" t="s">
        <v>1293</v>
      </c>
      <c r="B74" s="117"/>
      <c r="C74" s="117"/>
      <c r="D74" s="117"/>
      <c r="E74" s="30">
        <f>SUM(E3+E10+E71+E72+E73)</f>
        <v>185954.6305</v>
      </c>
    </row>
    <row r="75" spans="1:5" ht="15">
      <c r="A75" s="113" t="s">
        <v>1294</v>
      </c>
      <c r="B75" s="113"/>
      <c r="C75" s="113"/>
      <c r="D75" s="113"/>
      <c r="E75" s="18">
        <v>192466.46</v>
      </c>
    </row>
    <row r="76" spans="1:5" ht="15">
      <c r="A76" s="113" t="s">
        <v>1295</v>
      </c>
      <c r="B76" s="113"/>
      <c r="C76" s="113"/>
      <c r="D76" s="113"/>
      <c r="E76" s="18">
        <v>28827.24</v>
      </c>
    </row>
    <row r="77" spans="1:5" ht="15">
      <c r="A77" s="113" t="s">
        <v>831</v>
      </c>
      <c r="B77" s="113"/>
      <c r="C77" s="113"/>
      <c r="D77" s="113"/>
      <c r="E77" s="18">
        <v>494670.54</v>
      </c>
    </row>
    <row r="78" spans="1:5" ht="15">
      <c r="A78" s="113" t="s">
        <v>832</v>
      </c>
      <c r="B78" s="113"/>
      <c r="C78" s="113"/>
      <c r="D78" s="113"/>
      <c r="E78" s="18">
        <v>428926.83</v>
      </c>
    </row>
    <row r="79" spans="1:5" ht="15">
      <c r="A79" s="113" t="s">
        <v>833</v>
      </c>
      <c r="B79" s="113"/>
      <c r="C79" s="113"/>
      <c r="D79" s="113"/>
      <c r="E79" s="18">
        <f>636865.15+5775</f>
        <v>642640.15</v>
      </c>
    </row>
    <row r="80" spans="1:5" ht="15">
      <c r="A80" s="113" t="s">
        <v>834</v>
      </c>
      <c r="B80" s="113"/>
      <c r="C80" s="113"/>
      <c r="D80" s="113"/>
      <c r="E80" s="18">
        <v>68541.48</v>
      </c>
    </row>
    <row r="81" spans="1:5" ht="15">
      <c r="A81" s="113" t="s">
        <v>835</v>
      </c>
      <c r="B81" s="113"/>
      <c r="C81" s="113"/>
      <c r="D81" s="113"/>
      <c r="E81" s="18">
        <v>59631.09</v>
      </c>
    </row>
    <row r="82" spans="1:5" ht="15">
      <c r="A82" s="113" t="s">
        <v>836</v>
      </c>
      <c r="B82" s="113"/>
      <c r="C82" s="113"/>
      <c r="D82" s="113"/>
      <c r="E82" s="18">
        <f>103321+E70</f>
        <v>131762</v>
      </c>
    </row>
    <row r="83" spans="1:5" ht="15">
      <c r="A83" s="113" t="s">
        <v>1344</v>
      </c>
      <c r="B83" s="113"/>
      <c r="C83" s="113"/>
      <c r="D83" s="113"/>
      <c r="E83" s="15">
        <f>SUM(E77-E79)</f>
        <v>-147969.61000000004</v>
      </c>
    </row>
    <row r="84" spans="1:5" ht="15">
      <c r="A84" s="113" t="s">
        <v>837</v>
      </c>
      <c r="B84" s="113"/>
      <c r="C84" s="113"/>
      <c r="D84" s="113"/>
      <c r="E84" s="15">
        <f>SUM(E80-E82)</f>
        <v>-63220.520000000004</v>
      </c>
    </row>
    <row r="85" spans="1:5" ht="30" customHeight="1">
      <c r="A85" s="113" t="s">
        <v>2213</v>
      </c>
      <c r="B85" s="113"/>
      <c r="C85" s="113"/>
      <c r="D85" s="113"/>
      <c r="E85" s="15">
        <f>SUM(E78-E79)</f>
        <v>-213713.32</v>
      </c>
    </row>
  </sheetData>
  <sheetProtection/>
  <mergeCells count="30">
    <mergeCell ref="A85:D85"/>
    <mergeCell ref="A37:D37"/>
    <mergeCell ref="A79:D79"/>
    <mergeCell ref="A80:D80"/>
    <mergeCell ref="A81:D81"/>
    <mergeCell ref="A82:D82"/>
    <mergeCell ref="A73:D73"/>
    <mergeCell ref="A74:D74"/>
    <mergeCell ref="A83:D83"/>
    <mergeCell ref="A84:D84"/>
    <mergeCell ref="A78:D78"/>
    <mergeCell ref="A71:D71"/>
    <mergeCell ref="A25:D25"/>
    <mergeCell ref="A48:D48"/>
    <mergeCell ref="A49:D49"/>
    <mergeCell ref="A77:D77"/>
    <mergeCell ref="A62:D62"/>
    <mergeCell ref="A75:D75"/>
    <mergeCell ref="A76:D76"/>
    <mergeCell ref="A66:D66"/>
    <mergeCell ref="A34:D34"/>
    <mergeCell ref="A72:D72"/>
    <mergeCell ref="A15:D15"/>
    <mergeCell ref="A1:E1"/>
    <mergeCell ref="A4:D4"/>
    <mergeCell ref="A6:D6"/>
    <mergeCell ref="A11:D11"/>
    <mergeCell ref="B3:C3"/>
    <mergeCell ref="B10:C10"/>
    <mergeCell ref="A70:D70"/>
  </mergeCells>
  <printOptions/>
  <pageMargins left="0.31496062992125984" right="0.1968503937007874" top="0.4330708661417323" bottom="0.31496062992125984" header="0.15748031496062992" footer="0.1574803149606299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E74" sqref="A1:E74"/>
    </sheetView>
  </sheetViews>
  <sheetFormatPr defaultColWidth="13.375" defaultRowHeight="12.75"/>
  <cols>
    <col min="1" max="1" width="2.25390625" style="1" customWidth="1"/>
    <col min="2" max="2" width="11.625" style="1" customWidth="1"/>
    <col min="3" max="3" width="10.75390625" style="1" customWidth="1"/>
    <col min="4" max="4" width="63.25390625" style="1" customWidth="1"/>
    <col min="5" max="5" width="17.375" style="1" customWidth="1"/>
    <col min="6" max="8" width="11.375" style="1" customWidth="1"/>
    <col min="9" max="98" width="12.375" style="1" customWidth="1"/>
    <col min="99" max="16384" width="13.375" style="1" customWidth="1"/>
  </cols>
  <sheetData>
    <row r="1" spans="1:5" ht="15.75">
      <c r="A1" s="144" t="s">
        <v>2124</v>
      </c>
      <c r="B1" s="144"/>
      <c r="C1" s="144"/>
      <c r="D1" s="144"/>
      <c r="E1" s="144"/>
    </row>
    <row r="2" spans="1:5" ht="36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 customHeight="1">
      <c r="A3" s="128" t="s">
        <v>1943</v>
      </c>
      <c r="B3" s="129"/>
      <c r="C3" s="129"/>
      <c r="D3" s="130"/>
      <c r="E3" s="16">
        <f>SUM(E4+E6+E9)</f>
        <v>83696.17</v>
      </c>
    </row>
    <row r="4" spans="1:5" ht="15">
      <c r="A4" s="118" t="s">
        <v>1945</v>
      </c>
      <c r="B4" s="119"/>
      <c r="C4" s="119"/>
      <c r="D4" s="120"/>
      <c r="E4" s="13">
        <f>SUM(E5)</f>
        <v>38418.89</v>
      </c>
    </row>
    <row r="5" spans="1:5" ht="15">
      <c r="A5" s="11"/>
      <c r="B5" s="14" t="s">
        <v>91</v>
      </c>
      <c r="C5" s="14" t="s">
        <v>1941</v>
      </c>
      <c r="D5" s="14" t="s">
        <v>93</v>
      </c>
      <c r="E5" s="15">
        <v>38418.89</v>
      </c>
    </row>
    <row r="6" spans="1:5" ht="15.75" customHeight="1">
      <c r="A6" s="118" t="s">
        <v>1949</v>
      </c>
      <c r="B6" s="119"/>
      <c r="C6" s="119"/>
      <c r="D6" s="120"/>
      <c r="E6" s="13">
        <f>SUM(E7:E8)</f>
        <v>10388.279999999999</v>
      </c>
    </row>
    <row r="7" spans="1:5" ht="15">
      <c r="A7" s="11"/>
      <c r="B7" s="14" t="s">
        <v>1143</v>
      </c>
      <c r="C7" s="14" t="s">
        <v>145</v>
      </c>
      <c r="D7" s="14" t="s">
        <v>1145</v>
      </c>
      <c r="E7" s="15">
        <v>4496.28</v>
      </c>
    </row>
    <row r="8" spans="1:5" ht="15">
      <c r="A8" s="11"/>
      <c r="B8" s="14" t="s">
        <v>788</v>
      </c>
      <c r="C8" s="14" t="s">
        <v>144</v>
      </c>
      <c r="D8" s="14" t="s">
        <v>1298</v>
      </c>
      <c r="E8" s="15">
        <v>5892</v>
      </c>
    </row>
    <row r="9" spans="1:5" ht="16.5" customHeight="1">
      <c r="A9" s="118" t="s">
        <v>1534</v>
      </c>
      <c r="B9" s="119"/>
      <c r="C9" s="119"/>
      <c r="D9" s="120"/>
      <c r="E9" s="13">
        <f>SUM(E10)</f>
        <v>34889</v>
      </c>
    </row>
    <row r="10" spans="1:5" ht="15">
      <c r="A10" s="11"/>
      <c r="B10" s="14"/>
      <c r="C10" s="14" t="s">
        <v>144</v>
      </c>
      <c r="D10" s="14" t="s">
        <v>2619</v>
      </c>
      <c r="E10" s="15">
        <v>34889</v>
      </c>
    </row>
    <row r="11" spans="1:5" ht="15" customHeight="1">
      <c r="A11" s="128" t="s">
        <v>1978</v>
      </c>
      <c r="B11" s="129"/>
      <c r="C11" s="129"/>
      <c r="D11" s="130"/>
      <c r="E11" s="16">
        <f>SUM(E12+E20+E23+E26+E37+E38+E51+E55)</f>
        <v>107797.71250000001</v>
      </c>
    </row>
    <row r="12" spans="1:5" ht="15">
      <c r="A12" s="118" t="s">
        <v>1947</v>
      </c>
      <c r="B12" s="119"/>
      <c r="C12" s="119"/>
      <c r="D12" s="120"/>
      <c r="E12" s="13">
        <f>SUM(E13:E19)</f>
        <v>14691.59</v>
      </c>
    </row>
    <row r="13" spans="1:5" ht="15.75" customHeight="1">
      <c r="A13" s="14"/>
      <c r="B13" s="17" t="s">
        <v>2038</v>
      </c>
      <c r="C13" s="14" t="s">
        <v>146</v>
      </c>
      <c r="D13" s="14" t="s">
        <v>2039</v>
      </c>
      <c r="E13" s="15">
        <v>2477.49</v>
      </c>
    </row>
    <row r="14" spans="1:5" ht="15">
      <c r="A14" s="14"/>
      <c r="B14" s="17" t="s">
        <v>1779</v>
      </c>
      <c r="C14" s="14" t="s">
        <v>145</v>
      </c>
      <c r="D14" s="14" t="s">
        <v>1780</v>
      </c>
      <c r="E14" s="15">
        <v>205.08</v>
      </c>
    </row>
    <row r="15" spans="1:5" ht="15">
      <c r="A15" s="14"/>
      <c r="B15" s="17" t="s">
        <v>360</v>
      </c>
      <c r="C15" s="14" t="s">
        <v>148</v>
      </c>
      <c r="D15" s="14" t="s">
        <v>366</v>
      </c>
      <c r="E15" s="15">
        <v>4267.02</v>
      </c>
    </row>
    <row r="16" spans="1:5" ht="15">
      <c r="A16" s="14"/>
      <c r="B16" s="17" t="s">
        <v>1391</v>
      </c>
      <c r="C16" s="14" t="s">
        <v>144</v>
      </c>
      <c r="D16" s="14" t="s">
        <v>2620</v>
      </c>
      <c r="E16" s="15">
        <v>305</v>
      </c>
    </row>
    <row r="17" spans="1:5" ht="15">
      <c r="A17" s="14"/>
      <c r="B17" s="17" t="s">
        <v>1086</v>
      </c>
      <c r="C17" s="14" t="s">
        <v>151</v>
      </c>
      <c r="D17" s="14" t="s">
        <v>1133</v>
      </c>
      <c r="E17" s="15">
        <v>39</v>
      </c>
    </row>
    <row r="18" spans="1:5" ht="15">
      <c r="A18" s="14"/>
      <c r="B18" s="17" t="s">
        <v>1779</v>
      </c>
      <c r="C18" s="14" t="s">
        <v>151</v>
      </c>
      <c r="D18" s="14" t="s">
        <v>1085</v>
      </c>
      <c r="E18" s="15">
        <v>32</v>
      </c>
    </row>
    <row r="19" spans="1:5" ht="15">
      <c r="A19" s="14"/>
      <c r="B19" s="17" t="s">
        <v>2389</v>
      </c>
      <c r="C19" s="14" t="s">
        <v>151</v>
      </c>
      <c r="D19" s="14" t="s">
        <v>2621</v>
      </c>
      <c r="E19" s="15">
        <v>7366</v>
      </c>
    </row>
    <row r="20" spans="1:5" ht="16.5" customHeight="1">
      <c r="A20" s="118" t="s">
        <v>1948</v>
      </c>
      <c r="B20" s="119"/>
      <c r="C20" s="119"/>
      <c r="D20" s="120"/>
      <c r="E20" s="13">
        <f>SUM(E21:E22)</f>
        <v>4681.719999999999</v>
      </c>
    </row>
    <row r="21" spans="1:5" ht="15">
      <c r="A21" s="14"/>
      <c r="B21" s="14" t="s">
        <v>879</v>
      </c>
      <c r="C21" s="14" t="s">
        <v>152</v>
      </c>
      <c r="D21" s="14" t="s">
        <v>884</v>
      </c>
      <c r="E21" s="15">
        <v>2209</v>
      </c>
    </row>
    <row r="22" spans="1:5" ht="15">
      <c r="A22" s="14"/>
      <c r="B22" s="14" t="s">
        <v>96</v>
      </c>
      <c r="C22" s="14" t="s">
        <v>1941</v>
      </c>
      <c r="D22" s="14" t="s">
        <v>104</v>
      </c>
      <c r="E22" s="15">
        <v>2472.72</v>
      </c>
    </row>
    <row r="23" spans="1:5" ht="16.5" customHeight="1">
      <c r="A23" s="118" t="s">
        <v>1951</v>
      </c>
      <c r="B23" s="119"/>
      <c r="C23" s="119"/>
      <c r="D23" s="120"/>
      <c r="E23" s="13">
        <f>SUM(E24:E25)</f>
        <v>2877.92</v>
      </c>
    </row>
    <row r="24" spans="1:5" ht="15">
      <c r="A24" s="14"/>
      <c r="B24" s="14" t="s">
        <v>1938</v>
      </c>
      <c r="C24" s="14" t="s">
        <v>1940</v>
      </c>
      <c r="D24" s="14" t="s">
        <v>1589</v>
      </c>
      <c r="E24" s="15">
        <v>1165.92</v>
      </c>
    </row>
    <row r="25" spans="1:5" ht="15">
      <c r="A25" s="14"/>
      <c r="B25" s="14" t="s">
        <v>1093</v>
      </c>
      <c r="C25" s="14" t="s">
        <v>151</v>
      </c>
      <c r="D25" s="14" t="s">
        <v>1383</v>
      </c>
      <c r="E25" s="15">
        <v>1712</v>
      </c>
    </row>
    <row r="26" spans="1:5" ht="15" customHeight="1">
      <c r="A26" s="118" t="s">
        <v>192</v>
      </c>
      <c r="B26" s="119"/>
      <c r="C26" s="119"/>
      <c r="D26" s="120"/>
      <c r="E26" s="13">
        <f>SUM(E27:E36)</f>
        <v>10467.3</v>
      </c>
    </row>
    <row r="27" spans="1:5" ht="15">
      <c r="A27" s="14"/>
      <c r="B27" s="17" t="s">
        <v>201</v>
      </c>
      <c r="C27" s="14" t="s">
        <v>146</v>
      </c>
      <c r="D27" s="14" t="s">
        <v>202</v>
      </c>
      <c r="E27" s="15">
        <v>1973.55</v>
      </c>
    </row>
    <row r="28" spans="1:5" ht="15">
      <c r="A28" s="14"/>
      <c r="B28" s="17" t="s">
        <v>2302</v>
      </c>
      <c r="C28" s="14" t="s">
        <v>148</v>
      </c>
      <c r="D28" s="14" t="s">
        <v>1783</v>
      </c>
      <c r="E28" s="15">
        <v>4354.69</v>
      </c>
    </row>
    <row r="29" spans="1:5" ht="13.5" customHeight="1">
      <c r="A29" s="14"/>
      <c r="B29" s="14" t="s">
        <v>2593</v>
      </c>
      <c r="C29" s="14" t="s">
        <v>149</v>
      </c>
      <c r="D29" s="14" t="s">
        <v>380</v>
      </c>
      <c r="E29" s="15">
        <v>761.79</v>
      </c>
    </row>
    <row r="30" spans="1:5" ht="15">
      <c r="A30" s="14"/>
      <c r="B30" s="14" t="s">
        <v>1485</v>
      </c>
      <c r="C30" s="14" t="s">
        <v>1940</v>
      </c>
      <c r="D30" s="14" t="s">
        <v>1647</v>
      </c>
      <c r="E30" s="15">
        <f>41.29*2</f>
        <v>82.58</v>
      </c>
    </row>
    <row r="31" spans="1:5" ht="15">
      <c r="A31" s="14"/>
      <c r="B31" s="17" t="s">
        <v>1124</v>
      </c>
      <c r="C31" s="14" t="s">
        <v>1941</v>
      </c>
      <c r="D31" s="14" t="s">
        <v>1125</v>
      </c>
      <c r="E31" s="15">
        <v>173.34</v>
      </c>
    </row>
    <row r="32" spans="1:5" ht="15">
      <c r="A32" s="14"/>
      <c r="B32" s="17" t="s">
        <v>2201</v>
      </c>
      <c r="C32" s="14" t="s">
        <v>1942</v>
      </c>
      <c r="D32" s="14" t="s">
        <v>2202</v>
      </c>
      <c r="E32" s="15">
        <v>726.72</v>
      </c>
    </row>
    <row r="33" spans="1:5" ht="15">
      <c r="A33" s="14"/>
      <c r="B33" s="18" t="s">
        <v>1282</v>
      </c>
      <c r="C33" s="14" t="s">
        <v>1942</v>
      </c>
      <c r="D33" s="14" t="s">
        <v>2202</v>
      </c>
      <c r="E33" s="18">
        <v>923.13</v>
      </c>
    </row>
    <row r="34" spans="1:5" ht="15">
      <c r="A34" s="14"/>
      <c r="B34" s="17" t="s">
        <v>2259</v>
      </c>
      <c r="C34" s="14" t="s">
        <v>150</v>
      </c>
      <c r="D34" s="14" t="s">
        <v>1094</v>
      </c>
      <c r="E34" s="15">
        <v>169.59</v>
      </c>
    </row>
    <row r="35" spans="1:5" ht="15">
      <c r="A35" s="14"/>
      <c r="B35" s="17" t="s">
        <v>1095</v>
      </c>
      <c r="C35" s="14" t="s">
        <v>150</v>
      </c>
      <c r="D35" s="14" t="s">
        <v>271</v>
      </c>
      <c r="E35" s="15">
        <v>196.61</v>
      </c>
    </row>
    <row r="36" spans="1:5" ht="15">
      <c r="A36" s="14"/>
      <c r="B36" s="17" t="s">
        <v>1096</v>
      </c>
      <c r="C36" s="14" t="s">
        <v>151</v>
      </c>
      <c r="D36" s="14" t="s">
        <v>1177</v>
      </c>
      <c r="E36" s="15">
        <v>1105.3</v>
      </c>
    </row>
    <row r="37" spans="1:5" ht="16.5" customHeight="1">
      <c r="A37" s="118" t="s">
        <v>196</v>
      </c>
      <c r="B37" s="119"/>
      <c r="C37" s="119"/>
      <c r="D37" s="120"/>
      <c r="E37" s="13">
        <v>18830.76</v>
      </c>
    </row>
    <row r="38" spans="1:5" ht="15.75" customHeight="1">
      <c r="A38" s="118" t="s">
        <v>199</v>
      </c>
      <c r="B38" s="119"/>
      <c r="C38" s="119"/>
      <c r="D38" s="120"/>
      <c r="E38" s="13">
        <f>SUM(E39:E50)</f>
        <v>48218.61950000001</v>
      </c>
    </row>
    <row r="39" spans="1:5" ht="15">
      <c r="A39" s="14"/>
      <c r="B39" s="14">
        <v>1207.1</v>
      </c>
      <c r="C39" s="14" t="s">
        <v>146</v>
      </c>
      <c r="D39" s="14">
        <v>3.12</v>
      </c>
      <c r="E39" s="15">
        <f>B39*D39</f>
        <v>3766.152</v>
      </c>
    </row>
    <row r="40" spans="1:5" ht="15">
      <c r="A40" s="14"/>
      <c r="B40" s="14">
        <v>1207.1</v>
      </c>
      <c r="C40" s="14" t="s">
        <v>145</v>
      </c>
      <c r="D40" s="14">
        <v>3.106</v>
      </c>
      <c r="E40" s="15">
        <f aca="true" t="shared" si="0" ref="E40:E50">B40*D40</f>
        <v>3749.2525999999993</v>
      </c>
    </row>
    <row r="41" spans="1:5" ht="15">
      <c r="A41" s="14"/>
      <c r="B41" s="14">
        <v>1207.1</v>
      </c>
      <c r="C41" s="14" t="s">
        <v>147</v>
      </c>
      <c r="D41" s="14">
        <v>3.324</v>
      </c>
      <c r="E41" s="15">
        <f t="shared" si="0"/>
        <v>4012.4003999999995</v>
      </c>
    </row>
    <row r="42" spans="1:5" ht="15">
      <c r="A42" s="14"/>
      <c r="B42" s="14">
        <v>1249.9</v>
      </c>
      <c r="C42" s="14" t="s">
        <v>148</v>
      </c>
      <c r="D42" s="14">
        <v>3.5</v>
      </c>
      <c r="E42" s="15">
        <f t="shared" si="0"/>
        <v>4374.650000000001</v>
      </c>
    </row>
    <row r="43" spans="1:5" ht="15">
      <c r="A43" s="14"/>
      <c r="B43" s="14">
        <v>1249.9</v>
      </c>
      <c r="C43" s="14" t="s">
        <v>149</v>
      </c>
      <c r="D43" s="14">
        <v>3.159</v>
      </c>
      <c r="E43" s="15">
        <f t="shared" si="0"/>
        <v>3948.4341</v>
      </c>
    </row>
    <row r="44" spans="1:5" ht="15">
      <c r="A44" s="14"/>
      <c r="B44" s="14">
        <v>1249.9</v>
      </c>
      <c r="C44" s="14" t="s">
        <v>152</v>
      </c>
      <c r="D44" s="14">
        <v>3.526</v>
      </c>
      <c r="E44" s="15">
        <f t="shared" si="0"/>
        <v>4407.1474</v>
      </c>
    </row>
    <row r="45" spans="1:5" ht="15">
      <c r="A45" s="14"/>
      <c r="B45" s="14">
        <v>1249.9</v>
      </c>
      <c r="C45" s="14" t="s">
        <v>1940</v>
      </c>
      <c r="D45" s="14">
        <v>3</v>
      </c>
      <c r="E45" s="15">
        <f t="shared" si="0"/>
        <v>3749.7000000000003</v>
      </c>
    </row>
    <row r="46" spans="1:5" ht="15">
      <c r="A46" s="14"/>
      <c r="B46" s="14">
        <v>1249.9</v>
      </c>
      <c r="C46" s="14" t="s">
        <v>1941</v>
      </c>
      <c r="D46" s="14">
        <v>3.12</v>
      </c>
      <c r="E46" s="15">
        <f t="shared" si="0"/>
        <v>3899.6880000000006</v>
      </c>
    </row>
    <row r="47" spans="1:5" ht="15">
      <c r="A47" s="14"/>
      <c r="B47" s="14">
        <v>1249.9</v>
      </c>
      <c r="C47" s="14" t="s">
        <v>1942</v>
      </c>
      <c r="D47" s="14">
        <v>3.69</v>
      </c>
      <c r="E47" s="15">
        <f t="shared" si="0"/>
        <v>4612.131</v>
      </c>
    </row>
    <row r="48" spans="1:5" ht="15">
      <c r="A48" s="14"/>
      <c r="B48" s="14">
        <v>1249.9</v>
      </c>
      <c r="C48" s="14" t="s">
        <v>150</v>
      </c>
      <c r="D48" s="14">
        <v>3.12</v>
      </c>
      <c r="E48" s="15">
        <f t="shared" si="0"/>
        <v>3899.6880000000006</v>
      </c>
    </row>
    <row r="49" spans="1:5" ht="15">
      <c r="A49" s="14"/>
      <c r="B49" s="14">
        <v>1249.9</v>
      </c>
      <c r="C49" s="14" t="s">
        <v>144</v>
      </c>
      <c r="D49" s="14">
        <v>3.12</v>
      </c>
      <c r="E49" s="15">
        <f t="shared" si="0"/>
        <v>3899.6880000000006</v>
      </c>
    </row>
    <row r="50" spans="1:5" ht="15">
      <c r="A50" s="14"/>
      <c r="B50" s="14">
        <v>1249.9</v>
      </c>
      <c r="C50" s="14" t="s">
        <v>151</v>
      </c>
      <c r="D50" s="14">
        <v>3.12</v>
      </c>
      <c r="E50" s="15">
        <f t="shared" si="0"/>
        <v>3899.6880000000006</v>
      </c>
    </row>
    <row r="51" spans="1:5" ht="17.25" customHeight="1">
      <c r="A51" s="118" t="s">
        <v>194</v>
      </c>
      <c r="B51" s="119"/>
      <c r="C51" s="119"/>
      <c r="D51" s="120"/>
      <c r="E51" s="13">
        <f>SUM(E52:E54)</f>
        <v>3815.54</v>
      </c>
    </row>
    <row r="52" spans="1:5" ht="15">
      <c r="A52" s="14"/>
      <c r="B52" s="14" t="s">
        <v>1173</v>
      </c>
      <c r="C52" s="14" t="s">
        <v>1941</v>
      </c>
      <c r="D52" s="14" t="s">
        <v>242</v>
      </c>
      <c r="E52" s="15">
        <v>1247.42</v>
      </c>
    </row>
    <row r="53" spans="1:5" ht="15" customHeight="1">
      <c r="A53" s="14"/>
      <c r="B53" s="14" t="s">
        <v>1075</v>
      </c>
      <c r="C53" s="14" t="s">
        <v>144</v>
      </c>
      <c r="D53" s="14" t="s">
        <v>2622</v>
      </c>
      <c r="E53" s="15">
        <v>2415.12</v>
      </c>
    </row>
    <row r="54" spans="1:5" ht="15">
      <c r="A54" s="14"/>
      <c r="B54" s="14" t="s">
        <v>224</v>
      </c>
      <c r="C54" s="14" t="s">
        <v>151</v>
      </c>
      <c r="D54" s="14" t="s">
        <v>2623</v>
      </c>
      <c r="E54" s="15">
        <v>153</v>
      </c>
    </row>
    <row r="55" spans="1:5" ht="15">
      <c r="A55" s="118" t="s">
        <v>200</v>
      </c>
      <c r="B55" s="119"/>
      <c r="C55" s="119"/>
      <c r="D55" s="120"/>
      <c r="E55" s="13">
        <f>SUM(E56:E59)</f>
        <v>4214.263000000001</v>
      </c>
    </row>
    <row r="56" spans="1:5" ht="15">
      <c r="A56" s="14"/>
      <c r="B56" s="14"/>
      <c r="C56" s="14"/>
      <c r="D56" s="14" t="s">
        <v>1488</v>
      </c>
      <c r="E56" s="15">
        <v>1303.68</v>
      </c>
    </row>
    <row r="57" spans="1:5" ht="15">
      <c r="A57" s="14"/>
      <c r="B57" s="14" t="s">
        <v>1485</v>
      </c>
      <c r="C57" s="14" t="s">
        <v>148</v>
      </c>
      <c r="D57" s="14" t="s">
        <v>1499</v>
      </c>
      <c r="E57" s="15">
        <f>1249.9*0.47</f>
        <v>587.453</v>
      </c>
    </row>
    <row r="58" spans="1:5" ht="15">
      <c r="A58" s="14"/>
      <c r="B58" s="14" t="s">
        <v>2432</v>
      </c>
      <c r="C58" s="14" t="s">
        <v>1942</v>
      </c>
      <c r="D58" s="14" t="s">
        <v>2436</v>
      </c>
      <c r="E58" s="15">
        <v>1658.9</v>
      </c>
    </row>
    <row r="59" spans="1:5" ht="15">
      <c r="A59" s="14"/>
      <c r="B59" s="14" t="s">
        <v>1598</v>
      </c>
      <c r="C59" s="14" t="s">
        <v>1942</v>
      </c>
      <c r="D59" s="14" t="s">
        <v>1604</v>
      </c>
      <c r="E59" s="15">
        <v>664.23</v>
      </c>
    </row>
    <row r="60" spans="1:5" ht="15">
      <c r="A60" s="115" t="s">
        <v>226</v>
      </c>
      <c r="B60" s="115"/>
      <c r="C60" s="115"/>
      <c r="D60" s="115"/>
      <c r="E60" s="18">
        <v>13798.9</v>
      </c>
    </row>
    <row r="61" spans="1:5" ht="15">
      <c r="A61" s="116" t="s">
        <v>217</v>
      </c>
      <c r="B61" s="116"/>
      <c r="C61" s="116"/>
      <c r="D61" s="116"/>
      <c r="E61" s="18">
        <v>17858.18</v>
      </c>
    </row>
    <row r="62" spans="1:5" ht="15">
      <c r="A62" s="116" t="s">
        <v>1292</v>
      </c>
      <c r="B62" s="116"/>
      <c r="C62" s="116"/>
      <c r="D62" s="116"/>
      <c r="E62" s="18">
        <v>27632.69</v>
      </c>
    </row>
    <row r="63" spans="1:5" ht="14.25">
      <c r="A63" s="117" t="s">
        <v>1293</v>
      </c>
      <c r="B63" s="117"/>
      <c r="C63" s="117"/>
      <c r="D63" s="117"/>
      <c r="E63" s="110">
        <f>SUM(E3+E11+E60+E61+E62)</f>
        <v>250783.6525</v>
      </c>
    </row>
    <row r="64" spans="1:5" ht="15">
      <c r="A64" s="113" t="s">
        <v>1294</v>
      </c>
      <c r="B64" s="113"/>
      <c r="C64" s="113"/>
      <c r="D64" s="113"/>
      <c r="E64" s="111">
        <v>233330.83</v>
      </c>
    </row>
    <row r="65" spans="1:5" ht="15">
      <c r="A65" s="113" t="s">
        <v>1295</v>
      </c>
      <c r="B65" s="113"/>
      <c r="C65" s="113"/>
      <c r="D65" s="113"/>
      <c r="E65" s="111">
        <v>34947.72</v>
      </c>
    </row>
    <row r="66" spans="1:5" ht="15">
      <c r="A66" s="113" t="s">
        <v>831</v>
      </c>
      <c r="B66" s="113"/>
      <c r="C66" s="113"/>
      <c r="D66" s="113"/>
      <c r="E66" s="111">
        <v>572016.15</v>
      </c>
    </row>
    <row r="67" spans="1:5" ht="15">
      <c r="A67" s="113" t="s">
        <v>832</v>
      </c>
      <c r="B67" s="113"/>
      <c r="C67" s="113"/>
      <c r="D67" s="113"/>
      <c r="E67" s="111">
        <v>480411.24</v>
      </c>
    </row>
    <row r="68" spans="1:5" ht="15">
      <c r="A68" s="113" t="s">
        <v>833</v>
      </c>
      <c r="B68" s="113"/>
      <c r="C68" s="113"/>
      <c r="D68" s="113"/>
      <c r="E68" s="111">
        <v>610070.03</v>
      </c>
    </row>
    <row r="69" spans="1:5" ht="15">
      <c r="A69" s="113" t="s">
        <v>834</v>
      </c>
      <c r="B69" s="113"/>
      <c r="C69" s="113"/>
      <c r="D69" s="113"/>
      <c r="E69" s="111">
        <v>79741.38</v>
      </c>
    </row>
    <row r="70" spans="1:5" ht="15">
      <c r="A70" s="113" t="s">
        <v>835</v>
      </c>
      <c r="B70" s="113"/>
      <c r="C70" s="113"/>
      <c r="D70" s="113"/>
      <c r="E70" s="111">
        <v>66982.76</v>
      </c>
    </row>
    <row r="71" spans="1:5" ht="15">
      <c r="A71" s="113" t="s">
        <v>836</v>
      </c>
      <c r="B71" s="113"/>
      <c r="C71" s="113"/>
      <c r="D71" s="113"/>
      <c r="E71" s="111">
        <v>0</v>
      </c>
    </row>
    <row r="72" spans="1:5" ht="15">
      <c r="A72" s="143" t="s">
        <v>1344</v>
      </c>
      <c r="B72" s="143"/>
      <c r="C72" s="143"/>
      <c r="D72" s="143"/>
      <c r="E72" s="112">
        <f>SUM(E66-E68)</f>
        <v>-38053.880000000005</v>
      </c>
    </row>
    <row r="73" spans="1:5" ht="15">
      <c r="A73" s="143" t="s">
        <v>763</v>
      </c>
      <c r="B73" s="143"/>
      <c r="C73" s="143"/>
      <c r="D73" s="143"/>
      <c r="E73" s="112">
        <f>SUM(E69-E71)</f>
        <v>79741.38</v>
      </c>
    </row>
    <row r="74" spans="1:5" ht="30" customHeight="1">
      <c r="A74" s="143" t="s">
        <v>2213</v>
      </c>
      <c r="B74" s="143"/>
      <c r="C74" s="143"/>
      <c r="D74" s="143"/>
      <c r="E74" s="112">
        <f>SUM(E67-E68)</f>
        <v>-129658.79000000004</v>
      </c>
    </row>
  </sheetData>
  <sheetProtection/>
  <mergeCells count="29">
    <mergeCell ref="A55:D55"/>
    <mergeCell ref="A3:D3"/>
    <mergeCell ref="A1:E1"/>
    <mergeCell ref="A4:D4"/>
    <mergeCell ref="A6:D6"/>
    <mergeCell ref="A9:D9"/>
    <mergeCell ref="A37:D37"/>
    <mergeCell ref="A38:D38"/>
    <mergeCell ref="A11:D11"/>
    <mergeCell ref="A73:D73"/>
    <mergeCell ref="A74:D74"/>
    <mergeCell ref="A60:D60"/>
    <mergeCell ref="A61:D61"/>
    <mergeCell ref="A62:D62"/>
    <mergeCell ref="A63:D63"/>
    <mergeCell ref="A72:D72"/>
    <mergeCell ref="A67:D67"/>
    <mergeCell ref="A68:D68"/>
    <mergeCell ref="A71:D71"/>
    <mergeCell ref="A70:D70"/>
    <mergeCell ref="A64:D64"/>
    <mergeCell ref="A12:D12"/>
    <mergeCell ref="A20:D20"/>
    <mergeCell ref="A23:D23"/>
    <mergeCell ref="A26:D26"/>
    <mergeCell ref="A65:D65"/>
    <mergeCell ref="A66:D66"/>
    <mergeCell ref="A69:D69"/>
    <mergeCell ref="A51:D51"/>
  </mergeCells>
  <printOptions/>
  <pageMargins left="0.4330708661417323" right="0.1968503937007874" top="0.4330708661417323" bottom="0.31496062992125984" header="0.15748031496062992" footer="0.1574803149606299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89"/>
  <sheetViews>
    <sheetView zoomScalePageLayoutView="0" workbookViewId="0" topLeftCell="A1">
      <pane ySplit="1" topLeftCell="A71" activePane="bottomLeft" state="frozen"/>
      <selection pane="topLeft" activeCell="A2" sqref="A2"/>
      <selection pane="bottomLeft" activeCell="A75" sqref="A75:D89"/>
    </sheetView>
  </sheetViews>
  <sheetFormatPr defaultColWidth="13.375" defaultRowHeight="12.75"/>
  <cols>
    <col min="1" max="1" width="2.75390625" style="1" customWidth="1"/>
    <col min="2" max="2" width="10.125" style="1" customWidth="1"/>
    <col min="3" max="3" width="11.75390625" style="1" customWidth="1"/>
    <col min="4" max="4" width="66.75390625" style="1" customWidth="1"/>
    <col min="5" max="5" width="14.25390625" style="1" customWidth="1"/>
    <col min="6" max="8" width="11.375" style="1" customWidth="1"/>
    <col min="9" max="98" width="12.375" style="1" customWidth="1"/>
    <col min="99" max="16384" width="13.375" style="1" customWidth="1"/>
  </cols>
  <sheetData>
    <row r="1" spans="1:5" ht="15.75">
      <c r="A1" s="121" t="s">
        <v>1230</v>
      </c>
      <c r="B1" s="121"/>
      <c r="C1" s="121"/>
      <c r="D1" s="121"/>
      <c r="E1" s="121"/>
    </row>
    <row r="2" spans="1:5" ht="30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41" t="s">
        <v>1943</v>
      </c>
      <c r="C3" s="141"/>
      <c r="D3" s="10"/>
      <c r="E3" s="16">
        <f>SUM(E4+E8)</f>
        <v>36714.96</v>
      </c>
    </row>
    <row r="4" spans="1:5" ht="15.75" customHeight="1">
      <c r="A4" s="122" t="s">
        <v>1949</v>
      </c>
      <c r="B4" s="122"/>
      <c r="C4" s="122"/>
      <c r="D4" s="122"/>
      <c r="E4" s="13">
        <f>SUM(E5:E7)</f>
        <v>23327.11</v>
      </c>
    </row>
    <row r="5" spans="1:5" ht="15">
      <c r="A5" s="11"/>
      <c r="B5" s="14" t="s">
        <v>1143</v>
      </c>
      <c r="C5" s="14" t="s">
        <v>145</v>
      </c>
      <c r="D5" s="14" t="s">
        <v>1231</v>
      </c>
      <c r="E5" s="15">
        <v>10568.98</v>
      </c>
    </row>
    <row r="6" spans="1:5" ht="15">
      <c r="A6" s="11"/>
      <c r="B6" s="14" t="s">
        <v>787</v>
      </c>
      <c r="C6" s="14" t="s">
        <v>144</v>
      </c>
      <c r="D6" s="14" t="s">
        <v>1232</v>
      </c>
      <c r="E6" s="15">
        <v>6498</v>
      </c>
    </row>
    <row r="7" spans="1:5" ht="15">
      <c r="A7" s="11"/>
      <c r="B7" s="14" t="s">
        <v>788</v>
      </c>
      <c r="C7" s="14" t="s">
        <v>144</v>
      </c>
      <c r="D7" s="14" t="s">
        <v>1233</v>
      </c>
      <c r="E7" s="15">
        <v>6260.13</v>
      </c>
    </row>
    <row r="8" spans="1:5" ht="17.25" customHeight="1">
      <c r="A8" s="122" t="s">
        <v>1234</v>
      </c>
      <c r="B8" s="122"/>
      <c r="C8" s="122"/>
      <c r="D8" s="122"/>
      <c r="E8" s="13">
        <f>SUM(E9:E10)</f>
        <v>13387.849999999999</v>
      </c>
    </row>
    <row r="9" spans="1:5" ht="15">
      <c r="A9" s="11"/>
      <c r="B9" s="14" t="s">
        <v>2643</v>
      </c>
      <c r="C9" s="14" t="s">
        <v>1940</v>
      </c>
      <c r="D9" s="14" t="s">
        <v>2644</v>
      </c>
      <c r="E9" s="15">
        <v>3208.3</v>
      </c>
    </row>
    <row r="10" spans="1:5" ht="15">
      <c r="A10" s="11"/>
      <c r="B10" s="14" t="s">
        <v>1966</v>
      </c>
      <c r="C10" s="14" t="s">
        <v>1941</v>
      </c>
      <c r="D10" s="14" t="s">
        <v>1968</v>
      </c>
      <c r="E10" s="15">
        <v>10179.55</v>
      </c>
    </row>
    <row r="11" spans="1:5" ht="15.75" customHeight="1">
      <c r="A11" s="10"/>
      <c r="B11" s="141" t="s">
        <v>1978</v>
      </c>
      <c r="C11" s="141"/>
      <c r="D11" s="10"/>
      <c r="E11" s="16">
        <f>SUM(E12+E15+E25+E33+E38+E50+E51+E64+E71)</f>
        <v>113093.64249999999</v>
      </c>
    </row>
    <row r="12" spans="1:5" ht="15">
      <c r="A12" s="122" t="s">
        <v>1235</v>
      </c>
      <c r="B12" s="122"/>
      <c r="C12" s="122"/>
      <c r="D12" s="122"/>
      <c r="E12" s="13">
        <f>SUM(E13:E14)</f>
        <v>16011.58</v>
      </c>
    </row>
    <row r="13" spans="1:5" ht="45">
      <c r="A13" s="14"/>
      <c r="B13" s="14" t="s">
        <v>2406</v>
      </c>
      <c r="C13" s="14" t="s">
        <v>1942</v>
      </c>
      <c r="D13" s="14" t="s">
        <v>2407</v>
      </c>
      <c r="E13" s="15">
        <v>15807.96</v>
      </c>
    </row>
    <row r="14" spans="1:5" ht="15">
      <c r="A14" s="14"/>
      <c r="B14" s="14" t="s">
        <v>2078</v>
      </c>
      <c r="C14" s="14" t="s">
        <v>1941</v>
      </c>
      <c r="D14" s="14" t="s">
        <v>2161</v>
      </c>
      <c r="E14" s="15">
        <v>203.62</v>
      </c>
    </row>
    <row r="15" spans="1:5" ht="15">
      <c r="A15" s="118" t="s">
        <v>1947</v>
      </c>
      <c r="B15" s="119"/>
      <c r="C15" s="119"/>
      <c r="D15" s="120"/>
      <c r="E15" s="13">
        <f>SUM(E16:E24)</f>
        <v>6746.14</v>
      </c>
    </row>
    <row r="16" spans="1:5" ht="15">
      <c r="A16" s="11"/>
      <c r="B16" s="14" t="s">
        <v>789</v>
      </c>
      <c r="C16" s="14" t="s">
        <v>144</v>
      </c>
      <c r="D16" s="14" t="s">
        <v>1083</v>
      </c>
      <c r="E16" s="15">
        <v>686</v>
      </c>
    </row>
    <row r="17" spans="1:5" ht="15">
      <c r="A17" s="11"/>
      <c r="B17" s="14" t="s">
        <v>1084</v>
      </c>
      <c r="C17" s="14" t="s">
        <v>151</v>
      </c>
      <c r="D17" s="14" t="s">
        <v>1085</v>
      </c>
      <c r="E17" s="15">
        <v>32</v>
      </c>
    </row>
    <row r="18" spans="1:5" ht="15">
      <c r="A18" s="11"/>
      <c r="B18" s="14" t="s">
        <v>1086</v>
      </c>
      <c r="C18" s="14" t="s">
        <v>151</v>
      </c>
      <c r="D18" s="14" t="s">
        <v>2049</v>
      </c>
      <c r="E18" s="15">
        <v>39</v>
      </c>
    </row>
    <row r="19" spans="1:5" ht="15">
      <c r="A19" s="14"/>
      <c r="B19" s="17" t="s">
        <v>2027</v>
      </c>
      <c r="C19" s="14" t="s">
        <v>146</v>
      </c>
      <c r="D19" s="14" t="s">
        <v>2040</v>
      </c>
      <c r="E19" s="15">
        <v>44.14</v>
      </c>
    </row>
    <row r="20" spans="1:5" ht="15">
      <c r="A20" s="14"/>
      <c r="B20" s="17" t="s">
        <v>1779</v>
      </c>
      <c r="C20" s="14" t="s">
        <v>145</v>
      </c>
      <c r="D20" s="14" t="s">
        <v>1780</v>
      </c>
      <c r="E20" s="15">
        <v>205.08</v>
      </c>
    </row>
    <row r="21" spans="1:5" ht="15">
      <c r="A21" s="14"/>
      <c r="B21" s="17" t="s">
        <v>360</v>
      </c>
      <c r="C21" s="14" t="s">
        <v>148</v>
      </c>
      <c r="D21" s="14" t="s">
        <v>366</v>
      </c>
      <c r="E21" s="15">
        <v>4489.62</v>
      </c>
    </row>
    <row r="22" spans="1:5" ht="15">
      <c r="A22" s="14"/>
      <c r="B22" s="17" t="s">
        <v>1503</v>
      </c>
      <c r="C22" s="14" t="s">
        <v>149</v>
      </c>
      <c r="D22" s="14" t="s">
        <v>1505</v>
      </c>
      <c r="E22" s="15">
        <v>44.84</v>
      </c>
    </row>
    <row r="23" spans="1:5" ht="15">
      <c r="A23" s="14"/>
      <c r="B23" s="17" t="s">
        <v>2347</v>
      </c>
      <c r="C23" s="14" t="s">
        <v>152</v>
      </c>
      <c r="D23" s="14" t="s">
        <v>2348</v>
      </c>
      <c r="E23" s="15">
        <v>1119</v>
      </c>
    </row>
    <row r="24" spans="1:5" ht="15">
      <c r="A24" s="14"/>
      <c r="B24" s="17" t="s">
        <v>1777</v>
      </c>
      <c r="C24" s="14" t="s">
        <v>1941</v>
      </c>
      <c r="D24" s="14" t="s">
        <v>1133</v>
      </c>
      <c r="E24" s="15">
        <v>86.46</v>
      </c>
    </row>
    <row r="25" spans="1:5" ht="15">
      <c r="A25" s="118" t="s">
        <v>1948</v>
      </c>
      <c r="B25" s="119"/>
      <c r="C25" s="119"/>
      <c r="D25" s="120"/>
      <c r="E25" s="13">
        <f>SUM(E26:E32)</f>
        <v>12500.84</v>
      </c>
    </row>
    <row r="26" spans="1:5" ht="15">
      <c r="A26" s="11"/>
      <c r="B26" s="14" t="s">
        <v>1397</v>
      </c>
      <c r="C26" s="14" t="s">
        <v>151</v>
      </c>
      <c r="D26" s="14" t="s">
        <v>1087</v>
      </c>
      <c r="E26" s="15">
        <v>1472</v>
      </c>
    </row>
    <row r="27" spans="1:5" ht="15">
      <c r="A27" s="11"/>
      <c r="B27" s="14" t="s">
        <v>1088</v>
      </c>
      <c r="C27" s="14" t="s">
        <v>151</v>
      </c>
      <c r="D27" s="14" t="s">
        <v>1089</v>
      </c>
      <c r="E27" s="15">
        <v>431</v>
      </c>
    </row>
    <row r="28" spans="1:5" ht="15">
      <c r="A28" s="14"/>
      <c r="B28" s="17" t="s">
        <v>158</v>
      </c>
      <c r="C28" s="14" t="s">
        <v>146</v>
      </c>
      <c r="D28" s="14" t="s">
        <v>159</v>
      </c>
      <c r="E28" s="15">
        <v>1262.21</v>
      </c>
    </row>
    <row r="29" spans="1:5" ht="15">
      <c r="A29" s="14"/>
      <c r="B29" s="17" t="s">
        <v>2539</v>
      </c>
      <c r="C29" s="14" t="s">
        <v>149</v>
      </c>
      <c r="D29" s="14" t="s">
        <v>2558</v>
      </c>
      <c r="E29" s="15">
        <v>675.04</v>
      </c>
    </row>
    <row r="30" spans="1:5" ht="15">
      <c r="A30" s="14"/>
      <c r="B30" s="17" t="s">
        <v>2584</v>
      </c>
      <c r="C30" s="14" t="s">
        <v>149</v>
      </c>
      <c r="D30" s="14" t="s">
        <v>2587</v>
      </c>
      <c r="E30" s="15">
        <v>6531.26</v>
      </c>
    </row>
    <row r="31" spans="1:5" ht="15">
      <c r="A31" s="14"/>
      <c r="B31" s="17" t="s">
        <v>879</v>
      </c>
      <c r="C31" s="14" t="s">
        <v>152</v>
      </c>
      <c r="D31" s="14" t="s">
        <v>972</v>
      </c>
      <c r="E31" s="15">
        <v>1145</v>
      </c>
    </row>
    <row r="32" spans="1:5" ht="15">
      <c r="A32" s="14"/>
      <c r="B32" s="17" t="s">
        <v>1113</v>
      </c>
      <c r="C32" s="14" t="s">
        <v>1941</v>
      </c>
      <c r="D32" s="14" t="s">
        <v>1119</v>
      </c>
      <c r="E32" s="15">
        <v>984.33</v>
      </c>
    </row>
    <row r="33" spans="1:5" ht="18" customHeight="1">
      <c r="A33" s="118" t="s">
        <v>1951</v>
      </c>
      <c r="B33" s="119"/>
      <c r="C33" s="119"/>
      <c r="D33" s="120"/>
      <c r="E33" s="13">
        <f>SUM(E34:E37)</f>
        <v>2099.49</v>
      </c>
    </row>
    <row r="34" spans="1:5" ht="15">
      <c r="A34" s="14"/>
      <c r="B34" s="17" t="s">
        <v>1551</v>
      </c>
      <c r="C34" s="14" t="s">
        <v>146</v>
      </c>
      <c r="D34" s="14" t="s">
        <v>1573</v>
      </c>
      <c r="E34" s="15">
        <v>179.04</v>
      </c>
    </row>
    <row r="35" spans="1:5" ht="15">
      <c r="A35" s="14"/>
      <c r="B35" s="17" t="s">
        <v>1090</v>
      </c>
      <c r="C35" s="14" t="s">
        <v>150</v>
      </c>
      <c r="D35" s="14" t="s">
        <v>1091</v>
      </c>
      <c r="E35" s="15">
        <v>29</v>
      </c>
    </row>
    <row r="36" spans="1:5" ht="15">
      <c r="A36" s="14"/>
      <c r="B36" s="17" t="s">
        <v>1090</v>
      </c>
      <c r="C36" s="14" t="s">
        <v>144</v>
      </c>
      <c r="D36" s="14" t="s">
        <v>1092</v>
      </c>
      <c r="E36" s="15">
        <v>179.45</v>
      </c>
    </row>
    <row r="37" spans="1:5" ht="15">
      <c r="A37" s="14"/>
      <c r="B37" s="17" t="s">
        <v>1093</v>
      </c>
      <c r="C37" s="14" t="s">
        <v>151</v>
      </c>
      <c r="D37" s="14" t="s">
        <v>1383</v>
      </c>
      <c r="E37" s="15">
        <v>1712</v>
      </c>
    </row>
    <row r="38" spans="1:5" ht="20.25" customHeight="1">
      <c r="A38" s="118" t="s">
        <v>192</v>
      </c>
      <c r="B38" s="119"/>
      <c r="C38" s="119"/>
      <c r="D38" s="120"/>
      <c r="E38" s="13">
        <f>SUM(E39:E49)</f>
        <v>10731.679999999998</v>
      </c>
    </row>
    <row r="39" spans="1:5" ht="15">
      <c r="A39" s="14"/>
      <c r="B39" s="17" t="s">
        <v>201</v>
      </c>
      <c r="C39" s="14" t="s">
        <v>146</v>
      </c>
      <c r="D39" s="14" t="s">
        <v>203</v>
      </c>
      <c r="E39" s="15">
        <v>1973.55</v>
      </c>
    </row>
    <row r="40" spans="1:5" ht="15">
      <c r="A40" s="14"/>
      <c r="B40" s="17" t="s">
        <v>2302</v>
      </c>
      <c r="C40" s="14" t="s">
        <v>148</v>
      </c>
      <c r="D40" s="14" t="s">
        <v>1783</v>
      </c>
      <c r="E40" s="15">
        <v>1416.12</v>
      </c>
    </row>
    <row r="41" spans="1:5" ht="15">
      <c r="A41" s="14"/>
      <c r="B41" s="17" t="s">
        <v>2201</v>
      </c>
      <c r="C41" s="14" t="s">
        <v>1942</v>
      </c>
      <c r="D41" s="14" t="s">
        <v>1536</v>
      </c>
      <c r="E41" s="15">
        <v>726.72</v>
      </c>
    </row>
    <row r="42" spans="1:5" ht="15">
      <c r="A42" s="14"/>
      <c r="B42" s="18" t="s">
        <v>1282</v>
      </c>
      <c r="C42" s="14" t="s">
        <v>1942</v>
      </c>
      <c r="D42" s="14" t="s">
        <v>1536</v>
      </c>
      <c r="E42" s="18">
        <v>923.13</v>
      </c>
    </row>
    <row r="43" spans="1:5" ht="13.5" customHeight="1">
      <c r="A43" s="14"/>
      <c r="B43" s="18" t="s">
        <v>1399</v>
      </c>
      <c r="C43" s="14" t="s">
        <v>150</v>
      </c>
      <c r="D43" s="14" t="s">
        <v>1236</v>
      </c>
      <c r="E43" s="18">
        <v>169.59</v>
      </c>
    </row>
    <row r="44" spans="1:5" ht="15">
      <c r="A44" s="14"/>
      <c r="B44" s="18" t="s">
        <v>1400</v>
      </c>
      <c r="C44" s="14" t="s">
        <v>150</v>
      </c>
      <c r="D44" s="14" t="s">
        <v>410</v>
      </c>
      <c r="E44" s="18">
        <v>1858.46</v>
      </c>
    </row>
    <row r="45" spans="1:5" ht="15">
      <c r="A45" s="14"/>
      <c r="B45" s="17" t="s">
        <v>1095</v>
      </c>
      <c r="C45" s="14" t="s">
        <v>150</v>
      </c>
      <c r="D45" s="14" t="s">
        <v>1536</v>
      </c>
      <c r="E45" s="15">
        <v>196.61</v>
      </c>
    </row>
    <row r="46" spans="1:5" ht="15">
      <c r="A46" s="14"/>
      <c r="B46" s="17" t="s">
        <v>1096</v>
      </c>
      <c r="C46" s="14" t="s">
        <v>151</v>
      </c>
      <c r="D46" s="14" t="s">
        <v>1536</v>
      </c>
      <c r="E46" s="15">
        <v>1105.3</v>
      </c>
    </row>
    <row r="47" spans="1:5" ht="15">
      <c r="A47" s="14"/>
      <c r="B47" s="14" t="s">
        <v>1732</v>
      </c>
      <c r="C47" s="14" t="s">
        <v>145</v>
      </c>
      <c r="D47" s="14" t="s">
        <v>1733</v>
      </c>
      <c r="E47" s="15">
        <v>211.39</v>
      </c>
    </row>
    <row r="48" spans="1:5" ht="15">
      <c r="A48" s="14"/>
      <c r="B48" s="14" t="s">
        <v>2265</v>
      </c>
      <c r="C48" s="14" t="s">
        <v>148</v>
      </c>
      <c r="D48" s="14" t="s">
        <v>2266</v>
      </c>
      <c r="E48" s="15">
        <v>2068.23</v>
      </c>
    </row>
    <row r="49" spans="1:5" ht="15">
      <c r="A49" s="14"/>
      <c r="B49" s="14" t="s">
        <v>1777</v>
      </c>
      <c r="C49" s="14" t="s">
        <v>147</v>
      </c>
      <c r="D49" s="14" t="s">
        <v>1237</v>
      </c>
      <c r="E49" s="15">
        <v>82.58</v>
      </c>
    </row>
    <row r="50" spans="1:5" ht="18.75" customHeight="1">
      <c r="A50" s="118" t="s">
        <v>196</v>
      </c>
      <c r="B50" s="119"/>
      <c r="C50" s="119"/>
      <c r="D50" s="120"/>
      <c r="E50" s="13">
        <v>17261.4</v>
      </c>
    </row>
    <row r="51" spans="1:5" ht="18" customHeight="1">
      <c r="A51" s="118" t="s">
        <v>199</v>
      </c>
      <c r="B51" s="119"/>
      <c r="C51" s="119"/>
      <c r="D51" s="120"/>
      <c r="E51" s="13">
        <f>SUM(E52:E63)</f>
        <v>43048.3825</v>
      </c>
    </row>
    <row r="52" spans="1:5" ht="15">
      <c r="A52" s="14"/>
      <c r="B52" s="14">
        <v>1106.5</v>
      </c>
      <c r="C52" s="14" t="s">
        <v>146</v>
      </c>
      <c r="D52" s="14">
        <v>3.12</v>
      </c>
      <c r="E52" s="15">
        <f>B52*D52</f>
        <v>3452.28</v>
      </c>
    </row>
    <row r="53" spans="1:5" ht="15">
      <c r="A53" s="14"/>
      <c r="B53" s="14">
        <v>1106.5</v>
      </c>
      <c r="C53" s="14" t="s">
        <v>145</v>
      </c>
      <c r="D53" s="14">
        <v>3.106</v>
      </c>
      <c r="E53" s="15">
        <f aca="true" t="shared" si="0" ref="E53:E63">B53*D53</f>
        <v>3436.7889999999998</v>
      </c>
    </row>
    <row r="54" spans="1:5" ht="15">
      <c r="A54" s="14"/>
      <c r="B54" s="14">
        <v>1106.5</v>
      </c>
      <c r="C54" s="14" t="s">
        <v>147</v>
      </c>
      <c r="D54" s="14">
        <v>3.324</v>
      </c>
      <c r="E54" s="15">
        <f t="shared" si="0"/>
        <v>3678.006</v>
      </c>
    </row>
    <row r="55" spans="1:5" ht="15">
      <c r="A55" s="14"/>
      <c r="B55" s="14">
        <v>1106.5</v>
      </c>
      <c r="C55" s="14" t="s">
        <v>148</v>
      </c>
      <c r="D55" s="14">
        <v>3.5</v>
      </c>
      <c r="E55" s="15">
        <f t="shared" si="0"/>
        <v>3872.75</v>
      </c>
    </row>
    <row r="56" spans="1:5" ht="15">
      <c r="A56" s="14"/>
      <c r="B56" s="14">
        <v>1106.5</v>
      </c>
      <c r="C56" s="14" t="s">
        <v>149</v>
      </c>
      <c r="D56" s="14">
        <v>3.159</v>
      </c>
      <c r="E56" s="15">
        <f t="shared" si="0"/>
        <v>3495.4334999999996</v>
      </c>
    </row>
    <row r="57" spans="1:5" ht="15">
      <c r="A57" s="14"/>
      <c r="B57" s="14">
        <v>1106.5</v>
      </c>
      <c r="C57" s="14" t="s">
        <v>152</v>
      </c>
      <c r="D57" s="14">
        <v>3.526</v>
      </c>
      <c r="E57" s="15">
        <f t="shared" si="0"/>
        <v>3901.519</v>
      </c>
    </row>
    <row r="58" spans="1:5" ht="15">
      <c r="A58" s="14"/>
      <c r="B58" s="14">
        <v>1106.5</v>
      </c>
      <c r="C58" s="14" t="s">
        <v>1940</v>
      </c>
      <c r="D58" s="14">
        <v>3</v>
      </c>
      <c r="E58" s="15">
        <f t="shared" si="0"/>
        <v>3319.5</v>
      </c>
    </row>
    <row r="59" spans="1:5" ht="15">
      <c r="A59" s="14"/>
      <c r="B59" s="14">
        <v>1106.5</v>
      </c>
      <c r="C59" s="14" t="s">
        <v>1941</v>
      </c>
      <c r="D59" s="14">
        <v>3.12</v>
      </c>
      <c r="E59" s="15">
        <f t="shared" si="0"/>
        <v>3452.28</v>
      </c>
    </row>
    <row r="60" spans="1:5" ht="15">
      <c r="A60" s="14"/>
      <c r="B60" s="14">
        <v>1106.5</v>
      </c>
      <c r="C60" s="14" t="s">
        <v>1942</v>
      </c>
      <c r="D60" s="14">
        <v>3.69</v>
      </c>
      <c r="E60" s="15">
        <f t="shared" si="0"/>
        <v>4082.985</v>
      </c>
    </row>
    <row r="61" spans="1:5" ht="15">
      <c r="A61" s="14"/>
      <c r="B61" s="14">
        <v>1106.5</v>
      </c>
      <c r="C61" s="14" t="s">
        <v>150</v>
      </c>
      <c r="D61" s="14">
        <v>3.12</v>
      </c>
      <c r="E61" s="15">
        <f t="shared" si="0"/>
        <v>3452.28</v>
      </c>
    </row>
    <row r="62" spans="1:5" ht="15">
      <c r="A62" s="14"/>
      <c r="B62" s="14">
        <v>1106.5</v>
      </c>
      <c r="C62" s="14" t="s">
        <v>144</v>
      </c>
      <c r="D62" s="14">
        <v>3.12</v>
      </c>
      <c r="E62" s="15">
        <f t="shared" si="0"/>
        <v>3452.28</v>
      </c>
    </row>
    <row r="63" spans="1:5" ht="15">
      <c r="A63" s="14"/>
      <c r="B63" s="14">
        <v>1106.5</v>
      </c>
      <c r="C63" s="14" t="s">
        <v>151</v>
      </c>
      <c r="D63" s="14">
        <v>3.12</v>
      </c>
      <c r="E63" s="15">
        <f t="shared" si="0"/>
        <v>3452.28</v>
      </c>
    </row>
    <row r="64" spans="1:5" ht="16.5" customHeight="1">
      <c r="A64" s="118" t="s">
        <v>194</v>
      </c>
      <c r="B64" s="119"/>
      <c r="C64" s="119"/>
      <c r="D64" s="120"/>
      <c r="E64" s="13">
        <f>SUM(E65:E70)</f>
        <v>1993.56</v>
      </c>
    </row>
    <row r="65" spans="1:5" ht="15">
      <c r="A65" s="14"/>
      <c r="B65" s="14" t="s">
        <v>1777</v>
      </c>
      <c r="C65" s="14" t="s">
        <v>147</v>
      </c>
      <c r="D65" s="14" t="s">
        <v>1501</v>
      </c>
      <c r="E65" s="15">
        <v>133.75</v>
      </c>
    </row>
    <row r="66" spans="1:5" ht="15">
      <c r="A66" s="14"/>
      <c r="B66" s="14" t="s">
        <v>1777</v>
      </c>
      <c r="C66" s="14" t="s">
        <v>149</v>
      </c>
      <c r="D66" s="14" t="s">
        <v>1501</v>
      </c>
      <c r="E66" s="15">
        <v>133.75</v>
      </c>
    </row>
    <row r="67" spans="1:5" ht="15">
      <c r="A67" s="14"/>
      <c r="B67" s="14" t="s">
        <v>1872</v>
      </c>
      <c r="C67" s="14" t="s">
        <v>1940</v>
      </c>
      <c r="D67" s="14" t="s">
        <v>1885</v>
      </c>
      <c r="E67" s="15">
        <v>1394</v>
      </c>
    </row>
    <row r="68" spans="1:5" ht="15">
      <c r="A68" s="14"/>
      <c r="B68" s="14" t="s">
        <v>2425</v>
      </c>
      <c r="C68" s="14" t="s">
        <v>1942</v>
      </c>
      <c r="D68" s="14" t="s">
        <v>1042</v>
      </c>
      <c r="E68" s="15">
        <v>22.06</v>
      </c>
    </row>
    <row r="69" spans="1:5" ht="15">
      <c r="A69" s="14"/>
      <c r="B69" s="14" t="s">
        <v>1097</v>
      </c>
      <c r="C69" s="14" t="s">
        <v>144</v>
      </c>
      <c r="D69" s="14" t="s">
        <v>223</v>
      </c>
      <c r="E69" s="15">
        <v>157</v>
      </c>
    </row>
    <row r="70" spans="1:5" ht="15">
      <c r="A70" s="14"/>
      <c r="B70" s="14" t="s">
        <v>224</v>
      </c>
      <c r="C70" s="14" t="s">
        <v>151</v>
      </c>
      <c r="D70" s="14" t="s">
        <v>223</v>
      </c>
      <c r="E70" s="15">
        <v>153</v>
      </c>
    </row>
    <row r="71" spans="1:5" ht="15">
      <c r="A71" s="118" t="s">
        <v>200</v>
      </c>
      <c r="B71" s="119"/>
      <c r="C71" s="119"/>
      <c r="D71" s="120"/>
      <c r="E71" s="13">
        <f>SUM(E72:E74)</f>
        <v>2700.5699999999997</v>
      </c>
    </row>
    <row r="72" spans="1:5" ht="15">
      <c r="A72" s="14"/>
      <c r="B72" s="14"/>
      <c r="C72" s="14"/>
      <c r="D72" s="14" t="s">
        <v>1488</v>
      </c>
      <c r="E72" s="15">
        <v>1195.08</v>
      </c>
    </row>
    <row r="73" spans="1:5" ht="15">
      <c r="A73" s="14"/>
      <c r="B73" s="14" t="s">
        <v>1777</v>
      </c>
      <c r="C73" s="14" t="s">
        <v>149</v>
      </c>
      <c r="D73" s="14" t="s">
        <v>2597</v>
      </c>
      <c r="E73" s="15">
        <v>508.99</v>
      </c>
    </row>
    <row r="74" spans="1:5" ht="15">
      <c r="A74" s="14"/>
      <c r="B74" s="14" t="s">
        <v>1598</v>
      </c>
      <c r="C74" s="14" t="s">
        <v>1942</v>
      </c>
      <c r="D74" s="14" t="s">
        <v>1606</v>
      </c>
      <c r="E74" s="15">
        <v>996.5</v>
      </c>
    </row>
    <row r="75" spans="1:5" s="5" customFormat="1" ht="15">
      <c r="A75" s="115" t="s">
        <v>226</v>
      </c>
      <c r="B75" s="115"/>
      <c r="C75" s="115"/>
      <c r="D75" s="115"/>
      <c r="E75" s="28">
        <v>13941.9</v>
      </c>
    </row>
    <row r="76" spans="1:5" ht="15">
      <c r="A76" s="116" t="s">
        <v>217</v>
      </c>
      <c r="B76" s="116"/>
      <c r="C76" s="116"/>
      <c r="D76" s="116"/>
      <c r="E76" s="15">
        <v>23236.5</v>
      </c>
    </row>
    <row r="77" spans="1:5" ht="15">
      <c r="A77" s="116" t="s">
        <v>1292</v>
      </c>
      <c r="B77" s="116"/>
      <c r="C77" s="116"/>
      <c r="D77" s="116"/>
      <c r="E77" s="15">
        <v>19570.94</v>
      </c>
    </row>
    <row r="78" spans="1:5" ht="15">
      <c r="A78" s="117" t="s">
        <v>1293</v>
      </c>
      <c r="B78" s="117"/>
      <c r="C78" s="117"/>
      <c r="D78" s="117"/>
      <c r="E78" s="29">
        <f>SUM(E3+E11+E75+E76+E77)</f>
        <v>206557.94249999998</v>
      </c>
    </row>
    <row r="79" spans="1:5" ht="15">
      <c r="A79" s="113" t="s">
        <v>1294</v>
      </c>
      <c r="B79" s="113"/>
      <c r="C79" s="113"/>
      <c r="D79" s="113"/>
      <c r="E79" s="15">
        <v>166805.46</v>
      </c>
    </row>
    <row r="80" spans="1:5" ht="15">
      <c r="A80" s="113" t="s">
        <v>1295</v>
      </c>
      <c r="B80" s="113"/>
      <c r="C80" s="113"/>
      <c r="D80" s="113"/>
      <c r="E80" s="15">
        <v>23203.62</v>
      </c>
    </row>
    <row r="81" spans="1:5" ht="15">
      <c r="A81" s="113" t="s">
        <v>831</v>
      </c>
      <c r="B81" s="113"/>
      <c r="C81" s="113"/>
      <c r="D81" s="113"/>
      <c r="E81" s="15">
        <v>535623.35</v>
      </c>
    </row>
    <row r="82" spans="1:5" ht="15">
      <c r="A82" s="113" t="s">
        <v>832</v>
      </c>
      <c r="B82" s="113"/>
      <c r="C82" s="113"/>
      <c r="D82" s="113"/>
      <c r="E82" s="15">
        <v>402813.44</v>
      </c>
    </row>
    <row r="83" spans="1:5" ht="15">
      <c r="A83" s="113" t="s">
        <v>833</v>
      </c>
      <c r="B83" s="113"/>
      <c r="C83" s="113"/>
      <c r="D83" s="113"/>
      <c r="E83" s="15">
        <f>523653.57+5961</f>
        <v>529614.5700000001</v>
      </c>
    </row>
    <row r="84" spans="1:5" ht="15">
      <c r="A84" s="113" t="s">
        <v>834</v>
      </c>
      <c r="B84" s="113"/>
      <c r="C84" s="113"/>
      <c r="D84" s="113"/>
      <c r="E84" s="15">
        <v>73560.3</v>
      </c>
    </row>
    <row r="85" spans="1:5" ht="15">
      <c r="A85" s="113" t="s">
        <v>835</v>
      </c>
      <c r="B85" s="113"/>
      <c r="C85" s="113"/>
      <c r="D85" s="113"/>
      <c r="E85" s="15">
        <v>55170.23</v>
      </c>
    </row>
    <row r="86" spans="1:5" ht="15">
      <c r="A86" s="113" t="s">
        <v>836</v>
      </c>
      <c r="B86" s="113"/>
      <c r="C86" s="113"/>
      <c r="D86" s="113"/>
      <c r="E86" s="15">
        <v>0</v>
      </c>
    </row>
    <row r="87" spans="1:5" ht="15">
      <c r="A87" s="113" t="s">
        <v>1238</v>
      </c>
      <c r="B87" s="113"/>
      <c r="C87" s="113"/>
      <c r="D87" s="113"/>
      <c r="E87" s="15">
        <f>SUM(E81-E83)</f>
        <v>6008.7799999999115</v>
      </c>
    </row>
    <row r="88" spans="1:5" ht="15">
      <c r="A88" s="113" t="s">
        <v>1538</v>
      </c>
      <c r="B88" s="113"/>
      <c r="C88" s="113"/>
      <c r="D88" s="113"/>
      <c r="E88" s="15">
        <f>SUM(E84-E86)</f>
        <v>73560.3</v>
      </c>
    </row>
    <row r="89" spans="1:5" ht="35.25" customHeight="1">
      <c r="A89" s="113" t="s">
        <v>2213</v>
      </c>
      <c r="B89" s="113"/>
      <c r="C89" s="113"/>
      <c r="D89" s="113"/>
      <c r="E89" s="15">
        <f>SUM(E82-E83)</f>
        <v>-126801.13000000006</v>
      </c>
    </row>
  </sheetData>
  <sheetProtection/>
  <mergeCells count="29">
    <mergeCell ref="A71:D71"/>
    <mergeCell ref="A83:D83"/>
    <mergeCell ref="A76:D76"/>
    <mergeCell ref="A77:D77"/>
    <mergeCell ref="A78:D78"/>
    <mergeCell ref="A79:D79"/>
    <mergeCell ref="A88:D88"/>
    <mergeCell ref="A89:D89"/>
    <mergeCell ref="A75:D75"/>
    <mergeCell ref="A84:D84"/>
    <mergeCell ref="A85:D85"/>
    <mergeCell ref="A86:D86"/>
    <mergeCell ref="A87:D87"/>
    <mergeCell ref="A80:D80"/>
    <mergeCell ref="A81:D81"/>
    <mergeCell ref="A82:D82"/>
    <mergeCell ref="A1:E1"/>
    <mergeCell ref="A4:D4"/>
    <mergeCell ref="A8:D8"/>
    <mergeCell ref="A12:D12"/>
    <mergeCell ref="B3:C3"/>
    <mergeCell ref="B11:C11"/>
    <mergeCell ref="A64:D64"/>
    <mergeCell ref="A15:D15"/>
    <mergeCell ref="A38:D38"/>
    <mergeCell ref="A50:D50"/>
    <mergeCell ref="A51:D51"/>
    <mergeCell ref="A33:D33"/>
    <mergeCell ref="A25:D25"/>
  </mergeCells>
  <printOptions/>
  <pageMargins left="0.5118110236220472" right="0.1968503937007874" top="0.35433070866141736" bottom="0.2362204724409449" header="0.15748031496062992" footer="0.1968503937007874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17"/>
  <sheetViews>
    <sheetView zoomScalePageLayoutView="0" workbookViewId="0" topLeftCell="A1">
      <pane ySplit="1" topLeftCell="A102" activePane="bottomLeft" state="frozen"/>
      <selection pane="topLeft" activeCell="A2" sqref="A2"/>
      <selection pane="bottomLeft" activeCell="E112" sqref="E112"/>
    </sheetView>
  </sheetViews>
  <sheetFormatPr defaultColWidth="13.375" defaultRowHeight="12.75"/>
  <cols>
    <col min="1" max="1" width="2.375" style="1" customWidth="1"/>
    <col min="2" max="2" width="12.625" style="1" customWidth="1"/>
    <col min="3" max="3" width="12.125" style="1" customWidth="1"/>
    <col min="4" max="4" width="75.75390625" style="1" customWidth="1"/>
    <col min="5" max="5" width="13.875" style="1" customWidth="1"/>
    <col min="6" max="7" width="11.375" style="1" customWidth="1"/>
    <col min="8" max="97" width="12.375" style="1" customWidth="1"/>
    <col min="98" max="16384" width="13.375" style="1" customWidth="1"/>
  </cols>
  <sheetData>
    <row r="1" spans="1:5" ht="15.75">
      <c r="A1" s="121" t="s">
        <v>1239</v>
      </c>
      <c r="B1" s="121"/>
      <c r="C1" s="121"/>
      <c r="D1" s="121"/>
      <c r="E1" s="121"/>
    </row>
    <row r="2" spans="1:5" ht="30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33" t="s">
        <v>1943</v>
      </c>
      <c r="C3" s="133"/>
      <c r="D3" s="10"/>
      <c r="E3" s="16">
        <f>SUM(E4+E6+E10)</f>
        <v>136611.74</v>
      </c>
    </row>
    <row r="4" spans="1:5" ht="15.75" customHeight="1">
      <c r="A4" s="122" t="s">
        <v>1949</v>
      </c>
      <c r="B4" s="122"/>
      <c r="C4" s="122"/>
      <c r="D4" s="122"/>
      <c r="E4" s="13">
        <f>SUM(E5)</f>
        <v>11429.53</v>
      </c>
    </row>
    <row r="5" spans="1:5" ht="15">
      <c r="A5" s="11"/>
      <c r="B5" s="14" t="s">
        <v>858</v>
      </c>
      <c r="C5" s="14" t="s">
        <v>152</v>
      </c>
      <c r="D5" s="14" t="s">
        <v>1240</v>
      </c>
      <c r="E5" s="15">
        <v>11429.53</v>
      </c>
    </row>
    <row r="6" spans="1:5" ht="18" customHeight="1">
      <c r="A6" s="118" t="s">
        <v>1241</v>
      </c>
      <c r="B6" s="119"/>
      <c r="C6" s="119"/>
      <c r="D6" s="120"/>
      <c r="E6" s="13">
        <f>SUM(E7:E9)</f>
        <v>118528.93</v>
      </c>
    </row>
    <row r="7" spans="1:5" ht="15.75" customHeight="1">
      <c r="A7" s="11"/>
      <c r="B7" s="14" t="s">
        <v>1832</v>
      </c>
      <c r="C7" s="14" t="s">
        <v>147</v>
      </c>
      <c r="D7" s="14" t="s">
        <v>1831</v>
      </c>
      <c r="E7" s="15">
        <v>108024</v>
      </c>
    </row>
    <row r="8" spans="1:5" ht="15">
      <c r="A8" s="11"/>
      <c r="B8" s="17" t="s">
        <v>227</v>
      </c>
      <c r="C8" s="14" t="s">
        <v>144</v>
      </c>
      <c r="D8" s="14" t="s">
        <v>228</v>
      </c>
      <c r="E8" s="15">
        <v>1486</v>
      </c>
    </row>
    <row r="9" spans="1:5" ht="15">
      <c r="A9" s="11"/>
      <c r="B9" s="14" t="s">
        <v>229</v>
      </c>
      <c r="C9" s="14" t="s">
        <v>151</v>
      </c>
      <c r="D9" s="14" t="s">
        <v>230</v>
      </c>
      <c r="E9" s="15">
        <v>9018.93</v>
      </c>
    </row>
    <row r="10" spans="1:5" ht="18" customHeight="1">
      <c r="A10" s="118" t="s">
        <v>1951</v>
      </c>
      <c r="B10" s="119"/>
      <c r="C10" s="119"/>
      <c r="D10" s="120"/>
      <c r="E10" s="13">
        <f>SUM(E11)</f>
        <v>6653.28</v>
      </c>
    </row>
    <row r="11" spans="1:5" ht="15">
      <c r="A11" s="14"/>
      <c r="B11" s="14" t="s">
        <v>1127</v>
      </c>
      <c r="C11" s="14" t="s">
        <v>1941</v>
      </c>
      <c r="D11" s="14" t="s">
        <v>1128</v>
      </c>
      <c r="E11" s="15">
        <v>6653.28</v>
      </c>
    </row>
    <row r="12" spans="1:5" ht="15">
      <c r="A12" s="10"/>
      <c r="B12" s="133" t="s">
        <v>1978</v>
      </c>
      <c r="C12" s="133"/>
      <c r="D12" s="10"/>
      <c r="E12" s="16">
        <f>SUM(E13+E21+E39+E50+E57+E71+E72+E85+E100)</f>
        <v>265110.26050000003</v>
      </c>
    </row>
    <row r="13" spans="1:5" ht="15">
      <c r="A13" s="118" t="s">
        <v>1235</v>
      </c>
      <c r="B13" s="119"/>
      <c r="C13" s="119"/>
      <c r="D13" s="120"/>
      <c r="E13" s="13">
        <f>SUM(E14:E20)</f>
        <v>6000.04</v>
      </c>
    </row>
    <row r="14" spans="1:5" ht="15">
      <c r="A14" s="14"/>
      <c r="B14" s="14" t="s">
        <v>360</v>
      </c>
      <c r="C14" s="14" t="s">
        <v>148</v>
      </c>
      <c r="D14" s="14" t="s">
        <v>365</v>
      </c>
      <c r="E14" s="15">
        <v>1803.92</v>
      </c>
    </row>
    <row r="15" spans="1:5" ht="15">
      <c r="A15" s="14"/>
      <c r="B15" s="14" t="s">
        <v>231</v>
      </c>
      <c r="C15" s="14" t="s">
        <v>150</v>
      </c>
      <c r="D15" s="14" t="s">
        <v>232</v>
      </c>
      <c r="E15" s="15">
        <v>322</v>
      </c>
    </row>
    <row r="16" spans="1:5" ht="15">
      <c r="A16" s="14"/>
      <c r="B16" s="14" t="s">
        <v>233</v>
      </c>
      <c r="C16" s="14" t="s">
        <v>151</v>
      </c>
      <c r="D16" s="14" t="s">
        <v>234</v>
      </c>
      <c r="E16" s="15">
        <v>1469</v>
      </c>
    </row>
    <row r="17" spans="1:5" ht="15">
      <c r="A17" s="14"/>
      <c r="B17" s="14" t="s">
        <v>1764</v>
      </c>
      <c r="C17" s="14" t="s">
        <v>145</v>
      </c>
      <c r="D17" s="14" t="s">
        <v>1765</v>
      </c>
      <c r="E17" s="15">
        <v>1874.5</v>
      </c>
    </row>
    <row r="18" spans="1:5" ht="15">
      <c r="A18" s="14"/>
      <c r="B18" s="14" t="s">
        <v>911</v>
      </c>
      <c r="C18" s="14" t="s">
        <v>149</v>
      </c>
      <c r="D18" s="14" t="s">
        <v>2525</v>
      </c>
      <c r="E18" s="15">
        <v>253.62</v>
      </c>
    </row>
    <row r="19" spans="1:5" ht="15">
      <c r="A19" s="14"/>
      <c r="B19" s="14" t="s">
        <v>1391</v>
      </c>
      <c r="C19" s="14" t="s">
        <v>144</v>
      </c>
      <c r="D19" s="14" t="s">
        <v>235</v>
      </c>
      <c r="E19" s="15">
        <v>238</v>
      </c>
    </row>
    <row r="20" spans="1:5" ht="15">
      <c r="A20" s="14"/>
      <c r="B20" s="14" t="s">
        <v>236</v>
      </c>
      <c r="C20" s="14" t="s">
        <v>151</v>
      </c>
      <c r="D20" s="14" t="s">
        <v>237</v>
      </c>
      <c r="E20" s="15">
        <v>39</v>
      </c>
    </row>
    <row r="21" spans="1:5" ht="15">
      <c r="A21" s="118" t="s">
        <v>1947</v>
      </c>
      <c r="B21" s="119"/>
      <c r="C21" s="119"/>
      <c r="D21" s="120"/>
      <c r="E21" s="13">
        <f>SUM(E22:E38)</f>
        <v>39473.93</v>
      </c>
    </row>
    <row r="22" spans="1:5" ht="15" customHeight="1">
      <c r="A22" s="14"/>
      <c r="B22" s="17" t="s">
        <v>2027</v>
      </c>
      <c r="C22" s="14" t="s">
        <v>146</v>
      </c>
      <c r="D22" s="14" t="s">
        <v>1243</v>
      </c>
      <c r="E22" s="15">
        <v>552.56</v>
      </c>
    </row>
    <row r="23" spans="1:5" ht="15">
      <c r="A23" s="14"/>
      <c r="B23" s="17" t="s">
        <v>1779</v>
      </c>
      <c r="C23" s="14" t="s">
        <v>145</v>
      </c>
      <c r="D23" s="14" t="s">
        <v>1780</v>
      </c>
      <c r="E23" s="15">
        <v>205.08</v>
      </c>
    </row>
    <row r="24" spans="1:5" ht="15">
      <c r="A24" s="14"/>
      <c r="B24" s="17" t="s">
        <v>1959</v>
      </c>
      <c r="C24" s="14" t="s">
        <v>148</v>
      </c>
      <c r="D24" s="14" t="s">
        <v>1935</v>
      </c>
      <c r="E24" s="15">
        <v>1746.33</v>
      </c>
    </row>
    <row r="25" spans="1:5" ht="15">
      <c r="A25" s="14"/>
      <c r="B25" s="17" t="s">
        <v>1777</v>
      </c>
      <c r="C25" s="14" t="s">
        <v>152</v>
      </c>
      <c r="D25" s="14" t="s">
        <v>2531</v>
      </c>
      <c r="E25" s="15">
        <v>6422.8</v>
      </c>
    </row>
    <row r="26" spans="1:5" ht="15">
      <c r="A26" s="14"/>
      <c r="B26" s="17" t="s">
        <v>1856</v>
      </c>
      <c r="C26" s="14" t="s">
        <v>1940</v>
      </c>
      <c r="D26" s="14" t="s">
        <v>1857</v>
      </c>
      <c r="E26" s="15">
        <v>7885</v>
      </c>
    </row>
    <row r="27" spans="1:5" ht="15">
      <c r="A27" s="14"/>
      <c r="B27" s="17" t="s">
        <v>2078</v>
      </c>
      <c r="C27" s="14" t="s">
        <v>1941</v>
      </c>
      <c r="D27" s="14" t="s">
        <v>822</v>
      </c>
      <c r="E27" s="15">
        <v>1831.29</v>
      </c>
    </row>
    <row r="28" spans="1:5" ht="15">
      <c r="A28" s="14"/>
      <c r="B28" s="17" t="s">
        <v>2164</v>
      </c>
      <c r="C28" s="14" t="s">
        <v>1941</v>
      </c>
      <c r="D28" s="14" t="s">
        <v>2174</v>
      </c>
      <c r="E28" s="15">
        <v>637.12</v>
      </c>
    </row>
    <row r="29" spans="1:5" ht="15">
      <c r="A29" s="14"/>
      <c r="B29" s="17" t="s">
        <v>77</v>
      </c>
      <c r="C29" s="14" t="s">
        <v>1941</v>
      </c>
      <c r="D29" s="14" t="s">
        <v>79</v>
      </c>
      <c r="E29" s="15">
        <v>1834.02</v>
      </c>
    </row>
    <row r="30" spans="1:5" ht="15">
      <c r="A30" s="14"/>
      <c r="B30" s="17" t="s">
        <v>1652</v>
      </c>
      <c r="C30" s="14" t="s">
        <v>1942</v>
      </c>
      <c r="D30" s="14" t="s">
        <v>1656</v>
      </c>
      <c r="E30" s="15">
        <v>148.01</v>
      </c>
    </row>
    <row r="31" spans="1:5" ht="15">
      <c r="A31" s="14"/>
      <c r="B31" s="17" t="s">
        <v>1449</v>
      </c>
      <c r="C31" s="14" t="s">
        <v>1942</v>
      </c>
      <c r="D31" s="14" t="s">
        <v>1457</v>
      </c>
      <c r="E31" s="15">
        <v>721.62</v>
      </c>
    </row>
    <row r="32" spans="1:5" ht="15">
      <c r="A32" s="14"/>
      <c r="B32" s="17" t="s">
        <v>1054</v>
      </c>
      <c r="C32" s="14" t="s">
        <v>1942</v>
      </c>
      <c r="D32" s="14" t="s">
        <v>1060</v>
      </c>
      <c r="E32" s="15">
        <v>329.5</v>
      </c>
    </row>
    <row r="33" spans="1:5" ht="15">
      <c r="A33" s="14"/>
      <c r="B33" s="15" t="s">
        <v>1777</v>
      </c>
      <c r="C33" s="14" t="s">
        <v>1942</v>
      </c>
      <c r="D33" s="14" t="s">
        <v>1066</v>
      </c>
      <c r="E33" s="15">
        <v>613.52</v>
      </c>
    </row>
    <row r="34" spans="1:5" ht="15">
      <c r="A34" s="14"/>
      <c r="B34" s="15" t="s">
        <v>238</v>
      </c>
      <c r="C34" s="14" t="s">
        <v>150</v>
      </c>
      <c r="D34" s="14" t="s">
        <v>239</v>
      </c>
      <c r="E34" s="15">
        <v>7888.44</v>
      </c>
    </row>
    <row r="35" spans="1:5" ht="15">
      <c r="A35" s="14"/>
      <c r="B35" s="15" t="s">
        <v>240</v>
      </c>
      <c r="C35" s="14" t="s">
        <v>150</v>
      </c>
      <c r="D35" s="14" t="s">
        <v>241</v>
      </c>
      <c r="E35" s="15">
        <v>2003.64</v>
      </c>
    </row>
    <row r="36" spans="1:5" ht="15">
      <c r="A36" s="14"/>
      <c r="B36" s="17" t="s">
        <v>1390</v>
      </c>
      <c r="C36" s="14" t="s">
        <v>144</v>
      </c>
      <c r="D36" s="14" t="s">
        <v>793</v>
      </c>
      <c r="E36" s="15">
        <v>757</v>
      </c>
    </row>
    <row r="37" spans="1:5" ht="15">
      <c r="A37" s="14"/>
      <c r="B37" s="17" t="s">
        <v>789</v>
      </c>
      <c r="C37" s="14" t="s">
        <v>144</v>
      </c>
      <c r="D37" s="14" t="s">
        <v>794</v>
      </c>
      <c r="E37" s="15">
        <v>5859</v>
      </c>
    </row>
    <row r="38" spans="1:5" ht="15">
      <c r="A38" s="14"/>
      <c r="B38" s="17" t="s">
        <v>1086</v>
      </c>
      <c r="C38" s="14" t="s">
        <v>151</v>
      </c>
      <c r="D38" s="14" t="s">
        <v>1133</v>
      </c>
      <c r="E38" s="15">
        <v>39</v>
      </c>
    </row>
    <row r="39" spans="1:5" ht="15">
      <c r="A39" s="118" t="s">
        <v>1948</v>
      </c>
      <c r="B39" s="119"/>
      <c r="C39" s="119"/>
      <c r="D39" s="120"/>
      <c r="E39" s="13">
        <f>SUM(E40:E49)</f>
        <v>23638.269999999997</v>
      </c>
    </row>
    <row r="40" spans="1:5" ht="15.75" customHeight="1">
      <c r="A40" s="14"/>
      <c r="B40" s="14" t="s">
        <v>1734</v>
      </c>
      <c r="C40" s="14" t="s">
        <v>145</v>
      </c>
      <c r="D40" s="14" t="s">
        <v>1735</v>
      </c>
      <c r="E40" s="15">
        <v>3280.43</v>
      </c>
    </row>
    <row r="41" spans="1:5" ht="15">
      <c r="A41" s="14"/>
      <c r="B41" s="14" t="s">
        <v>318</v>
      </c>
      <c r="C41" s="14" t="s">
        <v>147</v>
      </c>
      <c r="D41" s="14" t="s">
        <v>319</v>
      </c>
      <c r="E41" s="15">
        <v>882</v>
      </c>
    </row>
    <row r="42" spans="1:5" ht="15">
      <c r="A42" s="14"/>
      <c r="B42" s="14" t="s">
        <v>2139</v>
      </c>
      <c r="C42" s="14" t="s">
        <v>148</v>
      </c>
      <c r="D42" s="14" t="s">
        <v>2144</v>
      </c>
      <c r="E42" s="15">
        <v>444.95</v>
      </c>
    </row>
    <row r="43" spans="1:5" ht="15.75" customHeight="1">
      <c r="A43" s="14"/>
      <c r="B43" s="14" t="s">
        <v>2321</v>
      </c>
      <c r="C43" s="14" t="s">
        <v>1940</v>
      </c>
      <c r="D43" s="14" t="s">
        <v>2325</v>
      </c>
      <c r="E43" s="15">
        <v>9700.42</v>
      </c>
    </row>
    <row r="44" spans="1:5" ht="15">
      <c r="A44" s="14"/>
      <c r="B44" s="14" t="s">
        <v>1113</v>
      </c>
      <c r="C44" s="14" t="s">
        <v>1941</v>
      </c>
      <c r="D44" s="14" t="s">
        <v>1116</v>
      </c>
      <c r="E44" s="15">
        <v>628.47</v>
      </c>
    </row>
    <row r="45" spans="1:5" ht="15">
      <c r="A45" s="14"/>
      <c r="B45" s="14" t="s">
        <v>795</v>
      </c>
      <c r="C45" s="14" t="s">
        <v>150</v>
      </c>
      <c r="D45" s="14" t="s">
        <v>368</v>
      </c>
      <c r="E45" s="15">
        <v>873</v>
      </c>
    </row>
    <row r="46" spans="1:5" ht="15">
      <c r="A46" s="14"/>
      <c r="B46" s="14" t="s">
        <v>796</v>
      </c>
      <c r="C46" s="14" t="s">
        <v>150</v>
      </c>
      <c r="D46" s="14" t="s">
        <v>797</v>
      </c>
      <c r="E46" s="15">
        <v>3316</v>
      </c>
    </row>
    <row r="47" spans="1:5" ht="15">
      <c r="A47" s="14"/>
      <c r="B47" s="14" t="s">
        <v>798</v>
      </c>
      <c r="C47" s="14" t="s">
        <v>144</v>
      </c>
      <c r="D47" s="14" t="s">
        <v>799</v>
      </c>
      <c r="E47" s="15">
        <v>2436</v>
      </c>
    </row>
    <row r="48" spans="1:5" ht="15">
      <c r="A48" s="14"/>
      <c r="B48" s="14" t="s">
        <v>1397</v>
      </c>
      <c r="C48" s="14" t="s">
        <v>151</v>
      </c>
      <c r="D48" s="14" t="s">
        <v>800</v>
      </c>
      <c r="E48" s="15">
        <v>1016</v>
      </c>
    </row>
    <row r="49" spans="1:5" ht="15">
      <c r="A49" s="14"/>
      <c r="B49" s="14" t="s">
        <v>801</v>
      </c>
      <c r="C49" s="14" t="s">
        <v>151</v>
      </c>
      <c r="D49" s="14" t="s">
        <v>802</v>
      </c>
      <c r="E49" s="15">
        <v>1061</v>
      </c>
    </row>
    <row r="50" spans="1:5" ht="15" customHeight="1">
      <c r="A50" s="118" t="s">
        <v>1951</v>
      </c>
      <c r="B50" s="119"/>
      <c r="C50" s="119"/>
      <c r="D50" s="120"/>
      <c r="E50" s="13">
        <f>SUM(E51:E56)</f>
        <v>14684.179999999998</v>
      </c>
    </row>
    <row r="51" spans="1:5" ht="15">
      <c r="A51" s="14"/>
      <c r="B51" s="17" t="s">
        <v>1551</v>
      </c>
      <c r="C51" s="14" t="s">
        <v>146</v>
      </c>
      <c r="D51" s="14" t="s">
        <v>1574</v>
      </c>
      <c r="E51" s="15">
        <v>118.28</v>
      </c>
    </row>
    <row r="52" spans="1:5" ht="15">
      <c r="A52" s="14"/>
      <c r="B52" s="17" t="s">
        <v>1974</v>
      </c>
      <c r="C52" s="14" t="s">
        <v>1941</v>
      </c>
      <c r="D52" s="14" t="s">
        <v>0</v>
      </c>
      <c r="E52" s="15">
        <v>381.53</v>
      </c>
    </row>
    <row r="53" spans="1:5" ht="15">
      <c r="A53" s="14"/>
      <c r="B53" s="17" t="s">
        <v>2415</v>
      </c>
      <c r="C53" s="14" t="s">
        <v>1942</v>
      </c>
      <c r="D53" s="14" t="s">
        <v>2416</v>
      </c>
      <c r="E53" s="15">
        <v>12121.63</v>
      </c>
    </row>
    <row r="54" spans="1:5" ht="15">
      <c r="A54" s="14"/>
      <c r="B54" s="17" t="s">
        <v>2198</v>
      </c>
      <c r="C54" s="14" t="s">
        <v>1942</v>
      </c>
      <c r="D54" s="14" t="s">
        <v>2416</v>
      </c>
      <c r="E54" s="15">
        <v>1881.74</v>
      </c>
    </row>
    <row r="55" spans="1:5" ht="15">
      <c r="A55" s="14"/>
      <c r="B55" s="17" t="s">
        <v>1090</v>
      </c>
      <c r="C55" s="14" t="s">
        <v>150</v>
      </c>
      <c r="D55" s="14" t="s">
        <v>803</v>
      </c>
      <c r="E55" s="15">
        <v>29</v>
      </c>
    </row>
    <row r="56" spans="1:5" ht="15">
      <c r="A56" s="14"/>
      <c r="B56" s="17" t="s">
        <v>804</v>
      </c>
      <c r="C56" s="14" t="s">
        <v>151</v>
      </c>
      <c r="D56" s="14" t="s">
        <v>805</v>
      </c>
      <c r="E56" s="15">
        <v>152</v>
      </c>
    </row>
    <row r="57" spans="1:5" ht="17.25" customHeight="1">
      <c r="A57" s="118" t="s">
        <v>192</v>
      </c>
      <c r="B57" s="119"/>
      <c r="C57" s="119"/>
      <c r="D57" s="120"/>
      <c r="E57" s="13">
        <f>SUM(E58:E70)</f>
        <v>16865.88</v>
      </c>
    </row>
    <row r="58" spans="1:5" ht="15">
      <c r="A58" s="14"/>
      <c r="B58" s="14" t="s">
        <v>1730</v>
      </c>
      <c r="C58" s="14" t="s">
        <v>145</v>
      </c>
      <c r="D58" s="14" t="s">
        <v>1731</v>
      </c>
      <c r="E58" s="15">
        <v>707.34</v>
      </c>
    </row>
    <row r="59" spans="1:5" ht="15">
      <c r="A59" s="14"/>
      <c r="B59" s="14" t="s">
        <v>415</v>
      </c>
      <c r="C59" s="14" t="s">
        <v>147</v>
      </c>
      <c r="D59" s="14" t="s">
        <v>1783</v>
      </c>
      <c r="E59" s="15">
        <v>5456</v>
      </c>
    </row>
    <row r="60" spans="1:5" ht="15">
      <c r="A60" s="14"/>
      <c r="B60" s="14" t="s">
        <v>2225</v>
      </c>
      <c r="C60" s="14" t="s">
        <v>148</v>
      </c>
      <c r="D60" s="14" t="s">
        <v>1783</v>
      </c>
      <c r="E60" s="15">
        <v>230.79</v>
      </c>
    </row>
    <row r="61" spans="1:5" ht="15">
      <c r="A61" s="14"/>
      <c r="B61" s="14" t="s">
        <v>1531</v>
      </c>
      <c r="C61" s="14" t="s">
        <v>149</v>
      </c>
      <c r="D61" s="14" t="s">
        <v>1729</v>
      </c>
      <c r="E61" s="15">
        <v>523.84</v>
      </c>
    </row>
    <row r="62" spans="1:5" ht="15">
      <c r="A62" s="14"/>
      <c r="B62" s="14" t="s">
        <v>2593</v>
      </c>
      <c r="C62" s="14" t="s">
        <v>149</v>
      </c>
      <c r="D62" s="14" t="s">
        <v>2594</v>
      </c>
      <c r="E62" s="15">
        <v>2699.46</v>
      </c>
    </row>
    <row r="63" spans="1:5" ht="15">
      <c r="A63" s="14"/>
      <c r="B63" s="14" t="s">
        <v>854</v>
      </c>
      <c r="C63" s="14" t="s">
        <v>152</v>
      </c>
      <c r="D63" s="14" t="s">
        <v>2594</v>
      </c>
      <c r="E63" s="15">
        <v>1081</v>
      </c>
    </row>
    <row r="64" spans="1:5" ht="15">
      <c r="A64" s="14"/>
      <c r="B64" s="14" t="s">
        <v>19</v>
      </c>
      <c r="C64" s="14" t="s">
        <v>1940</v>
      </c>
      <c r="D64" s="14" t="s">
        <v>1731</v>
      </c>
      <c r="E64" s="15">
        <v>1450</v>
      </c>
    </row>
    <row r="65" spans="1:5" ht="15">
      <c r="A65" s="14"/>
      <c r="B65" s="14" t="s">
        <v>1124</v>
      </c>
      <c r="C65" s="14" t="s">
        <v>1941</v>
      </c>
      <c r="D65" s="14" t="s">
        <v>1731</v>
      </c>
      <c r="E65" s="15">
        <v>315.69</v>
      </c>
    </row>
    <row r="66" spans="1:5" ht="16.5" customHeight="1">
      <c r="A66" s="14"/>
      <c r="B66" s="14" t="s">
        <v>2201</v>
      </c>
      <c r="C66" s="14" t="s">
        <v>1942</v>
      </c>
      <c r="D66" s="14" t="s">
        <v>1536</v>
      </c>
      <c r="E66" s="15">
        <v>726.72</v>
      </c>
    </row>
    <row r="67" spans="1:5" ht="15" customHeight="1">
      <c r="A67" s="14"/>
      <c r="B67" s="18" t="s">
        <v>1282</v>
      </c>
      <c r="C67" s="14" t="s">
        <v>1942</v>
      </c>
      <c r="D67" s="14" t="s">
        <v>1536</v>
      </c>
      <c r="E67" s="18">
        <v>923.13</v>
      </c>
    </row>
    <row r="68" spans="1:5" ht="15">
      <c r="A68" s="14"/>
      <c r="B68" s="14" t="s">
        <v>19</v>
      </c>
      <c r="C68" s="14" t="s">
        <v>1942</v>
      </c>
      <c r="D68" s="14" t="s">
        <v>1731</v>
      </c>
      <c r="E68" s="15">
        <v>1450</v>
      </c>
    </row>
    <row r="69" spans="1:5" ht="17.25" customHeight="1">
      <c r="A69" s="14"/>
      <c r="B69" s="14" t="s">
        <v>1095</v>
      </c>
      <c r="C69" s="14" t="s">
        <v>150</v>
      </c>
      <c r="D69" s="14" t="s">
        <v>1536</v>
      </c>
      <c r="E69" s="15">
        <v>196.61</v>
      </c>
    </row>
    <row r="70" spans="1:5" ht="17.25" customHeight="1">
      <c r="A70" s="14"/>
      <c r="B70" s="14" t="s">
        <v>1096</v>
      </c>
      <c r="C70" s="14" t="s">
        <v>151</v>
      </c>
      <c r="D70" s="14" t="s">
        <v>1536</v>
      </c>
      <c r="E70" s="15">
        <v>1105.3</v>
      </c>
    </row>
    <row r="71" spans="1:5" ht="15.75" customHeight="1">
      <c r="A71" s="118" t="s">
        <v>196</v>
      </c>
      <c r="B71" s="119"/>
      <c r="C71" s="119"/>
      <c r="D71" s="120"/>
      <c r="E71" s="13">
        <v>43380.48</v>
      </c>
    </row>
    <row r="72" spans="1:5" ht="16.5" customHeight="1">
      <c r="A72" s="118" t="s">
        <v>199</v>
      </c>
      <c r="B72" s="119"/>
      <c r="C72" s="119"/>
      <c r="D72" s="120"/>
      <c r="E72" s="13">
        <f>SUM(E73:E84)</f>
        <v>106728.08050000001</v>
      </c>
    </row>
    <row r="73" spans="1:5" ht="15">
      <c r="A73" s="14"/>
      <c r="B73" s="14">
        <v>2780.8</v>
      </c>
      <c r="C73" s="14" t="s">
        <v>146</v>
      </c>
      <c r="D73" s="14">
        <v>3.12</v>
      </c>
      <c r="E73" s="15">
        <f>B73*D73</f>
        <v>8676.096000000001</v>
      </c>
    </row>
    <row r="74" spans="1:5" ht="15">
      <c r="A74" s="14"/>
      <c r="B74" s="14">
        <v>2780.8</v>
      </c>
      <c r="C74" s="14" t="s">
        <v>145</v>
      </c>
      <c r="D74" s="14">
        <v>3.106</v>
      </c>
      <c r="E74" s="15">
        <f aca="true" t="shared" si="0" ref="E74:E84">B74*D74</f>
        <v>8637.1648</v>
      </c>
    </row>
    <row r="75" spans="1:5" ht="15">
      <c r="A75" s="14"/>
      <c r="B75" s="14">
        <v>2780.8</v>
      </c>
      <c r="C75" s="14" t="s">
        <v>147</v>
      </c>
      <c r="D75" s="14">
        <v>3.324</v>
      </c>
      <c r="E75" s="15">
        <f t="shared" si="0"/>
        <v>9243.3792</v>
      </c>
    </row>
    <row r="76" spans="1:5" ht="15">
      <c r="A76" s="14"/>
      <c r="B76" s="14">
        <v>2731.1</v>
      </c>
      <c r="C76" s="14" t="s">
        <v>148</v>
      </c>
      <c r="D76" s="14">
        <v>3.5</v>
      </c>
      <c r="E76" s="15">
        <f t="shared" si="0"/>
        <v>9558.85</v>
      </c>
    </row>
    <row r="77" spans="1:5" ht="15">
      <c r="A77" s="14"/>
      <c r="B77" s="14">
        <v>2731.1</v>
      </c>
      <c r="C77" s="14" t="s">
        <v>149</v>
      </c>
      <c r="D77" s="14">
        <v>3.159</v>
      </c>
      <c r="E77" s="15">
        <f t="shared" si="0"/>
        <v>8627.544899999999</v>
      </c>
    </row>
    <row r="78" spans="1:5" ht="15">
      <c r="A78" s="14"/>
      <c r="B78" s="14">
        <v>2731.1</v>
      </c>
      <c r="C78" s="14" t="s">
        <v>152</v>
      </c>
      <c r="D78" s="14">
        <v>3.526</v>
      </c>
      <c r="E78" s="15">
        <f t="shared" si="0"/>
        <v>9629.8586</v>
      </c>
    </row>
    <row r="79" spans="1:5" ht="15">
      <c r="A79" s="14"/>
      <c r="B79" s="14">
        <v>2731.1</v>
      </c>
      <c r="C79" s="14" t="s">
        <v>1940</v>
      </c>
      <c r="D79" s="14">
        <v>3</v>
      </c>
      <c r="E79" s="15">
        <f t="shared" si="0"/>
        <v>8193.3</v>
      </c>
    </row>
    <row r="80" spans="1:5" ht="15">
      <c r="A80" s="14"/>
      <c r="B80" s="14">
        <v>2731.1</v>
      </c>
      <c r="C80" s="14" t="s">
        <v>1941</v>
      </c>
      <c r="D80" s="14">
        <v>3.12</v>
      </c>
      <c r="E80" s="15">
        <f t="shared" si="0"/>
        <v>8521.032</v>
      </c>
    </row>
    <row r="81" spans="1:5" ht="15">
      <c r="A81" s="14"/>
      <c r="B81" s="14">
        <v>2731.1</v>
      </c>
      <c r="C81" s="14" t="s">
        <v>1942</v>
      </c>
      <c r="D81" s="14">
        <v>3.69</v>
      </c>
      <c r="E81" s="15">
        <f t="shared" si="0"/>
        <v>10077.759</v>
      </c>
    </row>
    <row r="82" spans="1:5" ht="15">
      <c r="A82" s="14"/>
      <c r="B82" s="14">
        <v>2731.1</v>
      </c>
      <c r="C82" s="14" t="s">
        <v>150</v>
      </c>
      <c r="D82" s="14">
        <v>3.12</v>
      </c>
      <c r="E82" s="15">
        <f t="shared" si="0"/>
        <v>8521.032</v>
      </c>
    </row>
    <row r="83" spans="1:5" ht="15">
      <c r="A83" s="14"/>
      <c r="B83" s="14">
        <v>2731.1</v>
      </c>
      <c r="C83" s="14" t="s">
        <v>144</v>
      </c>
      <c r="D83" s="14">
        <v>3.12</v>
      </c>
      <c r="E83" s="15">
        <f t="shared" si="0"/>
        <v>8521.032</v>
      </c>
    </row>
    <row r="84" spans="1:5" ht="15">
      <c r="A84" s="14"/>
      <c r="B84" s="14">
        <v>2731.1</v>
      </c>
      <c r="C84" s="14" t="s">
        <v>151</v>
      </c>
      <c r="D84" s="14">
        <v>3.12</v>
      </c>
      <c r="E84" s="15">
        <f t="shared" si="0"/>
        <v>8521.032</v>
      </c>
    </row>
    <row r="85" spans="1:5" ht="18" customHeight="1">
      <c r="A85" s="118" t="s">
        <v>194</v>
      </c>
      <c r="B85" s="119"/>
      <c r="C85" s="119"/>
      <c r="D85" s="120"/>
      <c r="E85" s="13">
        <f>SUM(E86:E99)</f>
        <v>10057.130000000001</v>
      </c>
    </row>
    <row r="86" spans="1:5" ht="18" customHeight="1">
      <c r="A86" s="14"/>
      <c r="B86" s="17" t="s">
        <v>1833</v>
      </c>
      <c r="C86" s="14" t="s">
        <v>146</v>
      </c>
      <c r="D86" s="14" t="s">
        <v>1619</v>
      </c>
      <c r="E86" s="15">
        <v>405.19</v>
      </c>
    </row>
    <row r="87" spans="1:5" ht="17.25" customHeight="1">
      <c r="A87" s="14"/>
      <c r="B87" s="14" t="s">
        <v>1384</v>
      </c>
      <c r="C87" s="14" t="s">
        <v>145</v>
      </c>
      <c r="D87" s="14" t="s">
        <v>1404</v>
      </c>
      <c r="E87" s="15">
        <v>1071.38</v>
      </c>
    </row>
    <row r="88" spans="1:5" ht="15">
      <c r="A88" s="14"/>
      <c r="B88" s="14" t="s">
        <v>1428</v>
      </c>
      <c r="C88" s="14" t="s">
        <v>145</v>
      </c>
      <c r="D88" s="14" t="s">
        <v>1429</v>
      </c>
      <c r="E88" s="15">
        <v>356.46</v>
      </c>
    </row>
    <row r="89" spans="1:5" ht="15">
      <c r="A89" s="14"/>
      <c r="B89" s="14" t="s">
        <v>1777</v>
      </c>
      <c r="C89" s="14" t="s">
        <v>147</v>
      </c>
      <c r="D89" s="14" t="s">
        <v>350</v>
      </c>
      <c r="E89" s="15">
        <v>1070</v>
      </c>
    </row>
    <row r="90" spans="1:5" ht="30">
      <c r="A90" s="14"/>
      <c r="B90" s="14" t="s">
        <v>1872</v>
      </c>
      <c r="C90" s="14" t="s">
        <v>1940</v>
      </c>
      <c r="D90" s="14" t="s">
        <v>1879</v>
      </c>
      <c r="E90" s="15">
        <v>631</v>
      </c>
    </row>
    <row r="91" spans="1:5" ht="30">
      <c r="A91" s="14"/>
      <c r="B91" s="14" t="s">
        <v>1909</v>
      </c>
      <c r="C91" s="14" t="s">
        <v>1940</v>
      </c>
      <c r="D91" s="14" t="s">
        <v>1914</v>
      </c>
      <c r="E91" s="15">
        <v>2378</v>
      </c>
    </row>
    <row r="92" spans="1:5" ht="15">
      <c r="A92" s="14"/>
      <c r="B92" s="14" t="s">
        <v>2057</v>
      </c>
      <c r="C92" s="14" t="s">
        <v>1941</v>
      </c>
      <c r="D92" s="14" t="s">
        <v>2065</v>
      </c>
      <c r="E92" s="15">
        <v>35</v>
      </c>
    </row>
    <row r="93" spans="1:5" ht="32.25" customHeight="1">
      <c r="A93" s="14"/>
      <c r="B93" s="14" t="s">
        <v>1023</v>
      </c>
      <c r="C93" s="14" t="s">
        <v>1942</v>
      </c>
      <c r="D93" s="14" t="s">
        <v>1027</v>
      </c>
      <c r="E93" s="15">
        <v>1977.15</v>
      </c>
    </row>
    <row r="94" spans="1:5" ht="15">
      <c r="A94" s="14"/>
      <c r="B94" s="14" t="s">
        <v>895</v>
      </c>
      <c r="C94" s="14" t="s">
        <v>1942</v>
      </c>
      <c r="D94" s="14" t="s">
        <v>896</v>
      </c>
      <c r="E94" s="15">
        <v>654.95</v>
      </c>
    </row>
    <row r="95" spans="1:5" ht="15">
      <c r="A95" s="14"/>
      <c r="B95" s="14" t="s">
        <v>806</v>
      </c>
      <c r="C95" s="14" t="s">
        <v>150</v>
      </c>
      <c r="D95" s="14" t="s">
        <v>807</v>
      </c>
      <c r="E95" s="15">
        <v>239</v>
      </c>
    </row>
    <row r="96" spans="1:5" ht="15">
      <c r="A96" s="14"/>
      <c r="B96" s="14" t="s">
        <v>808</v>
      </c>
      <c r="C96" s="14" t="s">
        <v>150</v>
      </c>
      <c r="D96" s="14" t="s">
        <v>2504</v>
      </c>
      <c r="E96" s="15">
        <v>62</v>
      </c>
    </row>
    <row r="97" spans="1:5" ht="15">
      <c r="A97" s="14"/>
      <c r="B97" s="14" t="s">
        <v>2505</v>
      </c>
      <c r="C97" s="14" t="s">
        <v>150</v>
      </c>
      <c r="D97" s="14" t="s">
        <v>2506</v>
      </c>
      <c r="E97" s="15">
        <v>238</v>
      </c>
    </row>
    <row r="98" spans="1:5" ht="15">
      <c r="A98" s="14"/>
      <c r="B98" s="14" t="s">
        <v>2507</v>
      </c>
      <c r="C98" s="14" t="s">
        <v>144</v>
      </c>
      <c r="D98" s="14" t="s">
        <v>1242</v>
      </c>
      <c r="E98" s="15">
        <v>310</v>
      </c>
    </row>
    <row r="99" spans="1:5" ht="15">
      <c r="A99" s="14"/>
      <c r="B99" s="14" t="s">
        <v>224</v>
      </c>
      <c r="C99" s="14" t="s">
        <v>151</v>
      </c>
      <c r="D99" s="14" t="s">
        <v>2508</v>
      </c>
      <c r="E99" s="15">
        <v>629</v>
      </c>
    </row>
    <row r="100" spans="1:5" ht="19.5" customHeight="1">
      <c r="A100" s="118" t="s">
        <v>200</v>
      </c>
      <c r="B100" s="119"/>
      <c r="C100" s="119"/>
      <c r="D100" s="120"/>
      <c r="E100" s="13">
        <f>SUM(E101:E102)</f>
        <v>4282.2699999999995</v>
      </c>
    </row>
    <row r="101" spans="1:5" ht="15">
      <c r="A101" s="14"/>
      <c r="B101" s="14"/>
      <c r="C101" s="14"/>
      <c r="D101" s="14" t="s">
        <v>1488</v>
      </c>
      <c r="E101" s="15">
        <v>3003.24</v>
      </c>
    </row>
    <row r="102" spans="1:5" ht="15">
      <c r="A102" s="14"/>
      <c r="B102" s="14" t="s">
        <v>1777</v>
      </c>
      <c r="C102" s="14" t="s">
        <v>149</v>
      </c>
      <c r="D102" s="14" t="s">
        <v>2597</v>
      </c>
      <c r="E102" s="15">
        <v>1279.03</v>
      </c>
    </row>
    <row r="103" spans="1:5" s="5" customFormat="1" ht="15">
      <c r="A103" s="115" t="s">
        <v>226</v>
      </c>
      <c r="B103" s="115"/>
      <c r="C103" s="115"/>
      <c r="D103" s="115"/>
      <c r="E103" s="28">
        <v>34411.86</v>
      </c>
    </row>
    <row r="104" spans="1:5" ht="15">
      <c r="A104" s="116" t="s">
        <v>217</v>
      </c>
      <c r="B104" s="116"/>
      <c r="C104" s="116"/>
      <c r="D104" s="116"/>
      <c r="E104" s="15">
        <v>57353.1</v>
      </c>
    </row>
    <row r="105" spans="1:5" ht="15">
      <c r="A105" s="116" t="s">
        <v>1292</v>
      </c>
      <c r="B105" s="116"/>
      <c r="C105" s="116"/>
      <c r="D105" s="116"/>
      <c r="E105" s="15">
        <v>48305.66</v>
      </c>
    </row>
    <row r="106" spans="1:5" ht="15">
      <c r="A106" s="117" t="s">
        <v>1293</v>
      </c>
      <c r="B106" s="117"/>
      <c r="C106" s="117"/>
      <c r="D106" s="117"/>
      <c r="E106" s="13">
        <f>SUM(E3+E12+E103+E104+E105)</f>
        <v>541792.6205</v>
      </c>
    </row>
    <row r="107" spans="1:5" ht="15">
      <c r="A107" s="113" t="s">
        <v>1294</v>
      </c>
      <c r="B107" s="113"/>
      <c r="C107" s="113"/>
      <c r="D107" s="113"/>
      <c r="E107" s="15">
        <v>411715.53</v>
      </c>
    </row>
    <row r="108" spans="1:5" ht="15">
      <c r="A108" s="113" t="s">
        <v>1295</v>
      </c>
      <c r="B108" s="113"/>
      <c r="C108" s="113"/>
      <c r="D108" s="113"/>
      <c r="E108" s="15">
        <v>57271.5</v>
      </c>
    </row>
    <row r="109" spans="1:5" ht="15">
      <c r="A109" s="113" t="s">
        <v>831</v>
      </c>
      <c r="B109" s="113"/>
      <c r="C109" s="113"/>
      <c r="D109" s="113"/>
      <c r="E109" s="15">
        <v>1292959.19</v>
      </c>
    </row>
    <row r="110" spans="1:5" ht="15">
      <c r="A110" s="113" t="s">
        <v>832</v>
      </c>
      <c r="B110" s="113"/>
      <c r="C110" s="113"/>
      <c r="D110" s="113"/>
      <c r="E110" s="15">
        <v>544968.54</v>
      </c>
    </row>
    <row r="111" spans="1:5" ht="15">
      <c r="A111" s="113" t="s">
        <v>833</v>
      </c>
      <c r="B111" s="113"/>
      <c r="C111" s="113"/>
      <c r="D111" s="113"/>
      <c r="E111" s="15">
        <f>1281578.06-13360</f>
        <v>1268218.06</v>
      </c>
    </row>
    <row r="112" spans="1:5" ht="15">
      <c r="A112" s="113" t="s">
        <v>834</v>
      </c>
      <c r="B112" s="113"/>
      <c r="C112" s="113"/>
      <c r="D112" s="113"/>
      <c r="E112" s="15">
        <v>176570.12</v>
      </c>
    </row>
    <row r="113" spans="1:5" ht="15">
      <c r="A113" s="113" t="s">
        <v>835</v>
      </c>
      <c r="B113" s="113"/>
      <c r="C113" s="113"/>
      <c r="D113" s="113"/>
      <c r="E113" s="15">
        <v>74159.45</v>
      </c>
    </row>
    <row r="114" spans="1:5" ht="15">
      <c r="A114" s="113" t="s">
        <v>836</v>
      </c>
      <c r="B114" s="113"/>
      <c r="C114" s="113"/>
      <c r="D114" s="113"/>
      <c r="E114" s="15">
        <v>0</v>
      </c>
    </row>
    <row r="115" spans="1:5" ht="15.75" customHeight="1">
      <c r="A115" s="113" t="s">
        <v>1238</v>
      </c>
      <c r="B115" s="113"/>
      <c r="C115" s="113"/>
      <c r="D115" s="113"/>
      <c r="E115" s="15">
        <f>SUM(E109-E111)</f>
        <v>24741.12999999989</v>
      </c>
    </row>
    <row r="116" spans="1:5" ht="17.25" customHeight="1">
      <c r="A116" s="113" t="s">
        <v>1538</v>
      </c>
      <c r="B116" s="113"/>
      <c r="C116" s="113"/>
      <c r="D116" s="113"/>
      <c r="E116" s="15">
        <f>SUM(E112-E114)</f>
        <v>176570.12</v>
      </c>
    </row>
    <row r="117" spans="1:5" ht="27" customHeight="1">
      <c r="A117" s="113" t="s">
        <v>2213</v>
      </c>
      <c r="B117" s="113"/>
      <c r="C117" s="113"/>
      <c r="D117" s="113"/>
      <c r="E117" s="15">
        <f>SUM(E110-E111)</f>
        <v>-723249.52</v>
      </c>
    </row>
  </sheetData>
  <sheetProtection/>
  <mergeCells count="30">
    <mergeCell ref="A13:D13"/>
    <mergeCell ref="A110:D110"/>
    <mergeCell ref="A71:D71"/>
    <mergeCell ref="A72:D72"/>
    <mergeCell ref="A85:D85"/>
    <mergeCell ref="A104:D104"/>
    <mergeCell ref="A105:D105"/>
    <mergeCell ref="A106:D106"/>
    <mergeCell ref="A107:D107"/>
    <mergeCell ref="A100:D100"/>
    <mergeCell ref="A116:D116"/>
    <mergeCell ref="A50:D50"/>
    <mergeCell ref="A1:E1"/>
    <mergeCell ref="A4:D4"/>
    <mergeCell ref="A6:D6"/>
    <mergeCell ref="A10:D10"/>
    <mergeCell ref="B3:C3"/>
    <mergeCell ref="B12:C12"/>
    <mergeCell ref="A21:D21"/>
    <mergeCell ref="A39:D39"/>
    <mergeCell ref="A111:D111"/>
    <mergeCell ref="A57:D57"/>
    <mergeCell ref="A117:D117"/>
    <mergeCell ref="A103:D103"/>
    <mergeCell ref="A112:D112"/>
    <mergeCell ref="A113:D113"/>
    <mergeCell ref="A114:D114"/>
    <mergeCell ref="A115:D115"/>
    <mergeCell ref="A108:D108"/>
    <mergeCell ref="A109:D109"/>
  </mergeCells>
  <printOptions/>
  <pageMargins left="0.3937007874015748" right="0.2362204724409449" top="0.3937007874015748" bottom="0.3937007874015748" header="0.2362204724409449" footer="0.15748031496062992"/>
  <pageSetup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35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D80" sqref="D80"/>
    </sheetView>
  </sheetViews>
  <sheetFormatPr defaultColWidth="13.375" defaultRowHeight="12.75"/>
  <cols>
    <col min="1" max="1" width="2.75390625" style="1" customWidth="1"/>
    <col min="2" max="2" width="9.75390625" style="1" customWidth="1"/>
    <col min="3" max="3" width="12.875" style="1" customWidth="1"/>
    <col min="4" max="4" width="79.75390625" style="1" customWidth="1"/>
    <col min="5" max="5" width="13.375" style="1" customWidth="1"/>
    <col min="6" max="7" width="11.375" style="1" customWidth="1"/>
    <col min="8" max="97" width="12.375" style="1" customWidth="1"/>
    <col min="98" max="16384" width="13.375" style="1" customWidth="1"/>
  </cols>
  <sheetData>
    <row r="1" spans="1:5" ht="15.75">
      <c r="A1" s="121" t="s">
        <v>1244</v>
      </c>
      <c r="B1" s="121"/>
      <c r="C1" s="121"/>
      <c r="D1" s="121"/>
      <c r="E1" s="121"/>
    </row>
    <row r="2" spans="1:5" ht="30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33" t="s">
        <v>1943</v>
      </c>
      <c r="C3" s="133"/>
      <c r="D3" s="10"/>
      <c r="E3" s="16">
        <f>SUM(E4+E7+E12+E23)</f>
        <v>419742.17000000004</v>
      </c>
    </row>
    <row r="4" spans="1:5" ht="14.25" customHeight="1">
      <c r="A4" s="122" t="s">
        <v>1246</v>
      </c>
      <c r="B4" s="122"/>
      <c r="C4" s="122"/>
      <c r="D4" s="122"/>
      <c r="E4" s="13">
        <f>SUM(E5:E6)</f>
        <v>46665.95</v>
      </c>
    </row>
    <row r="5" spans="1:5" ht="15">
      <c r="A5" s="11"/>
      <c r="B5" s="14" t="s">
        <v>780</v>
      </c>
      <c r="C5" s="14" t="s">
        <v>149</v>
      </c>
      <c r="D5" s="14" t="s">
        <v>781</v>
      </c>
      <c r="E5" s="15">
        <v>42194.09</v>
      </c>
    </row>
    <row r="6" spans="1:5" ht="18.75" customHeight="1">
      <c r="A6" s="11"/>
      <c r="B6" s="14" t="s">
        <v>1140</v>
      </c>
      <c r="C6" s="14" t="s">
        <v>145</v>
      </c>
      <c r="D6" s="14" t="s">
        <v>1245</v>
      </c>
      <c r="E6" s="15">
        <v>4471.86</v>
      </c>
    </row>
    <row r="7" spans="1:5" ht="16.5" customHeight="1">
      <c r="A7" s="122" t="s">
        <v>1949</v>
      </c>
      <c r="B7" s="122"/>
      <c r="C7" s="122"/>
      <c r="D7" s="122"/>
      <c r="E7" s="13">
        <f>SUM(E8:E11)</f>
        <v>47862.82000000001</v>
      </c>
    </row>
    <row r="8" spans="1:5" ht="15">
      <c r="A8" s="11"/>
      <c r="B8" s="14" t="s">
        <v>1149</v>
      </c>
      <c r="C8" s="14" t="s">
        <v>145</v>
      </c>
      <c r="D8" s="14" t="s">
        <v>1247</v>
      </c>
      <c r="E8" s="15">
        <v>9565.24</v>
      </c>
    </row>
    <row r="9" spans="1:5" ht="15">
      <c r="A9" s="11"/>
      <c r="B9" s="14" t="s">
        <v>2509</v>
      </c>
      <c r="C9" s="14" t="s">
        <v>144</v>
      </c>
      <c r="D9" s="14" t="s">
        <v>2510</v>
      </c>
      <c r="E9" s="15">
        <v>5762.59</v>
      </c>
    </row>
    <row r="10" spans="1:5" ht="15">
      <c r="A10" s="11"/>
      <c r="B10" s="14" t="s">
        <v>2511</v>
      </c>
      <c r="C10" s="14" t="s">
        <v>151</v>
      </c>
      <c r="D10" s="14" t="s">
        <v>2512</v>
      </c>
      <c r="E10" s="15">
        <v>7764</v>
      </c>
    </row>
    <row r="11" spans="1:5" ht="15">
      <c r="A11" s="11"/>
      <c r="B11" s="14" t="s">
        <v>2513</v>
      </c>
      <c r="C11" s="14" t="s">
        <v>151</v>
      </c>
      <c r="D11" s="14" t="s">
        <v>2514</v>
      </c>
      <c r="E11" s="15">
        <v>24770.99</v>
      </c>
    </row>
    <row r="12" spans="1:5" ht="18.75" customHeight="1">
      <c r="A12" s="122" t="s">
        <v>1534</v>
      </c>
      <c r="B12" s="122"/>
      <c r="C12" s="122"/>
      <c r="D12" s="122"/>
      <c r="E12" s="13">
        <f>SUM(E13:E22)</f>
        <v>311996.35000000003</v>
      </c>
    </row>
    <row r="13" spans="1:5" ht="15">
      <c r="A13" s="11"/>
      <c r="B13" s="14" t="s">
        <v>1681</v>
      </c>
      <c r="C13" s="14" t="s">
        <v>145</v>
      </c>
      <c r="D13" s="14" t="s">
        <v>1682</v>
      </c>
      <c r="E13" s="15">
        <v>10803.99</v>
      </c>
    </row>
    <row r="14" spans="1:5" ht="15">
      <c r="A14" s="11"/>
      <c r="B14" s="14" t="s">
        <v>1717</v>
      </c>
      <c r="C14" s="14" t="s">
        <v>145</v>
      </c>
      <c r="D14" s="14" t="s">
        <v>1718</v>
      </c>
      <c r="E14" s="15">
        <v>2742.35</v>
      </c>
    </row>
    <row r="15" spans="1:5" ht="15">
      <c r="A15" s="11"/>
      <c r="B15" s="14" t="s">
        <v>1719</v>
      </c>
      <c r="C15" s="14" t="s">
        <v>145</v>
      </c>
      <c r="D15" s="14" t="s">
        <v>1248</v>
      </c>
      <c r="E15" s="15">
        <v>133866.54</v>
      </c>
    </row>
    <row r="16" spans="1:5" ht="15">
      <c r="A16" s="11"/>
      <c r="B16" s="14" t="s">
        <v>2515</v>
      </c>
      <c r="C16" s="14" t="s">
        <v>151</v>
      </c>
      <c r="D16" s="14" t="s">
        <v>2516</v>
      </c>
      <c r="E16" s="15">
        <v>90242.51</v>
      </c>
    </row>
    <row r="17" spans="1:5" ht="15">
      <c r="A17" s="11"/>
      <c r="B17" s="14" t="s">
        <v>1384</v>
      </c>
      <c r="C17" s="14" t="s">
        <v>145</v>
      </c>
      <c r="D17" s="14" t="s">
        <v>1385</v>
      </c>
      <c r="E17" s="15">
        <v>696.03</v>
      </c>
    </row>
    <row r="18" spans="1:5" ht="15">
      <c r="A18" s="14"/>
      <c r="B18" s="14" t="s">
        <v>219</v>
      </c>
      <c r="C18" s="14" t="s">
        <v>1942</v>
      </c>
      <c r="D18" s="14" t="s">
        <v>221</v>
      </c>
      <c r="E18" s="15">
        <v>13366.46</v>
      </c>
    </row>
    <row r="19" spans="1:5" ht="15">
      <c r="A19" s="11"/>
      <c r="B19" s="14" t="s">
        <v>2442</v>
      </c>
      <c r="C19" s="14" t="s">
        <v>1942</v>
      </c>
      <c r="D19" s="14" t="s">
        <v>53</v>
      </c>
      <c r="E19" s="15">
        <v>6645.7</v>
      </c>
    </row>
    <row r="20" spans="1:5" ht="15">
      <c r="A20" s="11"/>
      <c r="B20" s="14" t="s">
        <v>889</v>
      </c>
      <c r="C20" s="14" t="s">
        <v>1942</v>
      </c>
      <c r="D20" s="14" t="s">
        <v>985</v>
      </c>
      <c r="E20" s="15">
        <v>9010.89</v>
      </c>
    </row>
    <row r="21" spans="1:5" ht="15">
      <c r="A21" s="11"/>
      <c r="B21" s="14" t="s">
        <v>2517</v>
      </c>
      <c r="C21" s="14" t="s">
        <v>151</v>
      </c>
      <c r="D21" s="14" t="s">
        <v>2518</v>
      </c>
      <c r="E21" s="15">
        <v>5927.88</v>
      </c>
    </row>
    <row r="22" spans="1:5" ht="15">
      <c r="A22" s="11"/>
      <c r="B22" s="14" t="s">
        <v>1815</v>
      </c>
      <c r="C22" s="14" t="s">
        <v>149</v>
      </c>
      <c r="D22" s="14" t="s">
        <v>1816</v>
      </c>
      <c r="E22" s="15">
        <v>38694</v>
      </c>
    </row>
    <row r="23" spans="1:5" ht="16.5" customHeight="1">
      <c r="A23" s="122" t="s">
        <v>1951</v>
      </c>
      <c r="B23" s="122"/>
      <c r="C23" s="122"/>
      <c r="D23" s="122"/>
      <c r="E23" s="13">
        <f>SUM(E24)</f>
        <v>13217.05</v>
      </c>
    </row>
    <row r="24" spans="1:5" ht="15">
      <c r="A24" s="14"/>
      <c r="B24" s="14" t="s">
        <v>2652</v>
      </c>
      <c r="C24" s="14" t="s">
        <v>1940</v>
      </c>
      <c r="D24" s="14" t="s">
        <v>2653</v>
      </c>
      <c r="E24" s="15">
        <v>13217.05</v>
      </c>
    </row>
    <row r="25" spans="1:5" ht="15">
      <c r="A25" s="10"/>
      <c r="B25" s="133" t="s">
        <v>1978</v>
      </c>
      <c r="C25" s="133"/>
      <c r="D25" s="10"/>
      <c r="E25" s="16">
        <f>SUM(E26+E36+E49+E66+E74+E91+E92+E105+E116)</f>
        <v>411025.3558</v>
      </c>
    </row>
    <row r="26" spans="1:5" ht="15">
      <c r="A26" s="122" t="s">
        <v>1235</v>
      </c>
      <c r="B26" s="122"/>
      <c r="C26" s="122"/>
      <c r="D26" s="122"/>
      <c r="E26" s="13">
        <f>SUM(E27:E35)</f>
        <v>26512.949999999997</v>
      </c>
    </row>
    <row r="27" spans="1:5" ht="15">
      <c r="A27" s="14"/>
      <c r="B27" s="14" t="s">
        <v>1959</v>
      </c>
      <c r="C27" s="14" t="s">
        <v>148</v>
      </c>
      <c r="D27" s="14" t="s">
        <v>1934</v>
      </c>
      <c r="E27" s="15">
        <v>115.15</v>
      </c>
    </row>
    <row r="28" spans="1:5" ht="30">
      <c r="A28" s="14"/>
      <c r="B28" s="14" t="s">
        <v>77</v>
      </c>
      <c r="C28" s="14" t="s">
        <v>1941</v>
      </c>
      <c r="D28" s="14" t="s">
        <v>84</v>
      </c>
      <c r="E28" s="15">
        <v>2566.27</v>
      </c>
    </row>
    <row r="29" spans="1:5" ht="15">
      <c r="A29" s="14"/>
      <c r="B29" s="14" t="s">
        <v>1390</v>
      </c>
      <c r="C29" s="14" t="s">
        <v>144</v>
      </c>
      <c r="D29" s="14" t="s">
        <v>2519</v>
      </c>
      <c r="E29" s="15">
        <v>193</v>
      </c>
    </row>
    <row r="30" spans="1:5" ht="15">
      <c r="A30" s="14"/>
      <c r="B30" s="14" t="s">
        <v>1434</v>
      </c>
      <c r="C30" s="14" t="s">
        <v>145</v>
      </c>
      <c r="D30" s="14" t="s">
        <v>2241</v>
      </c>
      <c r="E30" s="15">
        <v>4530.09</v>
      </c>
    </row>
    <row r="31" spans="1:5" ht="15">
      <c r="A31" s="14"/>
      <c r="B31" s="14" t="s">
        <v>1823</v>
      </c>
      <c r="C31" s="14" t="s">
        <v>147</v>
      </c>
      <c r="D31" s="14" t="s">
        <v>1829</v>
      </c>
      <c r="E31" s="15">
        <v>338</v>
      </c>
    </row>
    <row r="32" spans="1:5" ht="13.5" customHeight="1">
      <c r="A32" s="14"/>
      <c r="B32" s="14" t="s">
        <v>360</v>
      </c>
      <c r="C32" s="14" t="s">
        <v>148</v>
      </c>
      <c r="D32" s="14" t="s">
        <v>361</v>
      </c>
      <c r="E32" s="15">
        <v>16952.44</v>
      </c>
    </row>
    <row r="33" spans="1:5" ht="15">
      <c r="A33" s="14"/>
      <c r="B33" s="14" t="s">
        <v>51</v>
      </c>
      <c r="C33" s="14" t="s">
        <v>148</v>
      </c>
      <c r="D33" s="14" t="s">
        <v>1954</v>
      </c>
      <c r="E33" s="15">
        <v>332.77</v>
      </c>
    </row>
    <row r="34" spans="1:5" ht="15">
      <c r="A34" s="14"/>
      <c r="B34" s="14" t="s">
        <v>2520</v>
      </c>
      <c r="C34" s="14" t="s">
        <v>150</v>
      </c>
      <c r="D34" s="14" t="s">
        <v>2521</v>
      </c>
      <c r="E34" s="15">
        <v>1106</v>
      </c>
    </row>
    <row r="35" spans="1:5" ht="15">
      <c r="A35" s="14"/>
      <c r="B35" s="14" t="s">
        <v>2522</v>
      </c>
      <c r="C35" s="14" t="s">
        <v>144</v>
      </c>
      <c r="D35" s="14" t="s">
        <v>2523</v>
      </c>
      <c r="E35" s="15">
        <v>379.23</v>
      </c>
    </row>
    <row r="36" spans="1:5" ht="15.75" customHeight="1">
      <c r="A36" s="118" t="s">
        <v>1947</v>
      </c>
      <c r="B36" s="119"/>
      <c r="C36" s="119"/>
      <c r="D36" s="120"/>
      <c r="E36" s="13">
        <f>SUM(E37:E48)</f>
        <v>34399.07</v>
      </c>
    </row>
    <row r="37" spans="1:5" ht="15">
      <c r="A37" s="14"/>
      <c r="B37" s="14" t="s">
        <v>1779</v>
      </c>
      <c r="C37" s="14" t="s">
        <v>145</v>
      </c>
      <c r="D37" s="14" t="s">
        <v>1780</v>
      </c>
      <c r="E37" s="15">
        <v>205.08</v>
      </c>
    </row>
    <row r="38" spans="1:5" ht="15">
      <c r="A38" s="14"/>
      <c r="B38" s="14" t="s">
        <v>443</v>
      </c>
      <c r="C38" s="14" t="s">
        <v>147</v>
      </c>
      <c r="D38" s="14" t="s">
        <v>1818</v>
      </c>
      <c r="E38" s="15">
        <v>232</v>
      </c>
    </row>
    <row r="39" spans="1:5" ht="15">
      <c r="A39" s="14"/>
      <c r="B39" s="14" t="s">
        <v>1777</v>
      </c>
      <c r="C39" s="14" t="s">
        <v>152</v>
      </c>
      <c r="D39" s="14" t="s">
        <v>2531</v>
      </c>
      <c r="E39" s="15">
        <v>19268.4</v>
      </c>
    </row>
    <row r="40" spans="1:5" ht="15" customHeight="1">
      <c r="A40" s="14"/>
      <c r="B40" s="14" t="s">
        <v>21</v>
      </c>
      <c r="C40" s="14" t="s">
        <v>1940</v>
      </c>
      <c r="D40" s="14" t="s">
        <v>22</v>
      </c>
      <c r="E40" s="15">
        <v>8078</v>
      </c>
    </row>
    <row r="41" spans="1:5" ht="15">
      <c r="A41" s="14"/>
      <c r="B41" s="14" t="s">
        <v>2164</v>
      </c>
      <c r="C41" s="14" t="s">
        <v>1941</v>
      </c>
      <c r="D41" s="14" t="s">
        <v>1249</v>
      </c>
      <c r="E41" s="15">
        <v>1161.18</v>
      </c>
    </row>
    <row r="42" spans="1:5" ht="15" customHeight="1">
      <c r="A42" s="14"/>
      <c r="B42" s="14" t="s">
        <v>2078</v>
      </c>
      <c r="C42" s="14" t="s">
        <v>1941</v>
      </c>
      <c r="D42" s="14" t="s">
        <v>2148</v>
      </c>
      <c r="E42" s="15">
        <v>1070.07</v>
      </c>
    </row>
    <row r="43" spans="1:5" ht="15">
      <c r="A43" s="14"/>
      <c r="B43" s="14" t="s">
        <v>1777</v>
      </c>
      <c r="C43" s="14" t="s">
        <v>1941</v>
      </c>
      <c r="D43" s="14" t="s">
        <v>46</v>
      </c>
      <c r="E43" s="15">
        <v>86.46</v>
      </c>
    </row>
    <row r="44" spans="1:5" ht="18" customHeight="1">
      <c r="A44" s="14"/>
      <c r="B44" s="14" t="s">
        <v>2417</v>
      </c>
      <c r="C44" s="14" t="s">
        <v>1942</v>
      </c>
      <c r="D44" s="14" t="s">
        <v>2421</v>
      </c>
      <c r="E44" s="15">
        <v>2199.86</v>
      </c>
    </row>
    <row r="45" spans="1:5" ht="15">
      <c r="A45" s="14"/>
      <c r="B45" s="14" t="s">
        <v>1283</v>
      </c>
      <c r="C45" s="14" t="s">
        <v>1942</v>
      </c>
      <c r="D45" s="14" t="s">
        <v>1288</v>
      </c>
      <c r="E45" s="15">
        <v>82.5</v>
      </c>
    </row>
    <row r="46" spans="1:5" ht="15">
      <c r="A46" s="14"/>
      <c r="B46" s="15" t="s">
        <v>1777</v>
      </c>
      <c r="C46" s="14" t="s">
        <v>1942</v>
      </c>
      <c r="D46" s="14" t="s">
        <v>1066</v>
      </c>
      <c r="E46" s="15">
        <v>613.52</v>
      </c>
    </row>
    <row r="47" spans="1:5" ht="15">
      <c r="A47" s="14"/>
      <c r="B47" s="15" t="s">
        <v>1086</v>
      </c>
      <c r="C47" s="14" t="s">
        <v>151</v>
      </c>
      <c r="D47" s="14" t="s">
        <v>2049</v>
      </c>
      <c r="E47" s="15">
        <v>117</v>
      </c>
    </row>
    <row r="48" spans="1:5" ht="15">
      <c r="A48" s="14"/>
      <c r="B48" s="14" t="s">
        <v>2524</v>
      </c>
      <c r="C48" s="14" t="s">
        <v>151</v>
      </c>
      <c r="D48" s="14" t="s">
        <v>2500</v>
      </c>
      <c r="E48" s="15">
        <v>1285</v>
      </c>
    </row>
    <row r="49" spans="1:5" ht="17.25" customHeight="1">
      <c r="A49" s="118" t="s">
        <v>1948</v>
      </c>
      <c r="B49" s="119"/>
      <c r="C49" s="119"/>
      <c r="D49" s="120"/>
      <c r="E49" s="13">
        <f>SUM(E50:E65)</f>
        <v>21856.579999999998</v>
      </c>
    </row>
    <row r="50" spans="1:5" ht="17.25" customHeight="1">
      <c r="A50" s="14"/>
      <c r="B50" s="17" t="s">
        <v>2196</v>
      </c>
      <c r="C50" s="14" t="s">
        <v>146</v>
      </c>
      <c r="D50" s="14" t="s">
        <v>155</v>
      </c>
      <c r="E50" s="15">
        <v>1368.03</v>
      </c>
    </row>
    <row r="51" spans="1:5" ht="15" customHeight="1">
      <c r="A51" s="14"/>
      <c r="B51" s="17" t="s">
        <v>158</v>
      </c>
      <c r="C51" s="14" t="s">
        <v>146</v>
      </c>
      <c r="D51" s="14" t="s">
        <v>160</v>
      </c>
      <c r="E51" s="15">
        <v>2609.04</v>
      </c>
    </row>
    <row r="52" spans="1:5" ht="15">
      <c r="A52" s="14"/>
      <c r="B52" s="17" t="s">
        <v>1309</v>
      </c>
      <c r="C52" s="14" t="s">
        <v>145</v>
      </c>
      <c r="D52" s="14" t="s">
        <v>1256</v>
      </c>
      <c r="E52" s="15">
        <v>864.14</v>
      </c>
    </row>
    <row r="53" spans="1:5" ht="15">
      <c r="A53" s="14"/>
      <c r="B53" s="17" t="s">
        <v>1734</v>
      </c>
      <c r="C53" s="14" t="s">
        <v>145</v>
      </c>
      <c r="D53" s="14" t="s">
        <v>1737</v>
      </c>
      <c r="E53" s="15">
        <v>1358.32</v>
      </c>
    </row>
    <row r="54" spans="1:5" ht="15">
      <c r="A54" s="14"/>
      <c r="B54" s="17" t="s">
        <v>2468</v>
      </c>
      <c r="C54" s="14" t="s">
        <v>147</v>
      </c>
      <c r="D54" s="14" t="s">
        <v>2474</v>
      </c>
      <c r="E54" s="15">
        <v>1038</v>
      </c>
    </row>
    <row r="55" spans="1:5" ht="15">
      <c r="A55" s="14"/>
      <c r="B55" s="17" t="s">
        <v>1491</v>
      </c>
      <c r="C55" s="14" t="s">
        <v>148</v>
      </c>
      <c r="D55" s="14" t="s">
        <v>1495</v>
      </c>
      <c r="E55" s="15">
        <v>804.03</v>
      </c>
    </row>
    <row r="56" spans="1:5" ht="15">
      <c r="A56" s="14"/>
      <c r="B56" s="17" t="s">
        <v>846</v>
      </c>
      <c r="C56" s="14" t="s">
        <v>149</v>
      </c>
      <c r="D56" s="14" t="s">
        <v>2581</v>
      </c>
      <c r="E56" s="15">
        <v>874.66</v>
      </c>
    </row>
    <row r="57" spans="1:5" ht="15">
      <c r="A57" s="14"/>
      <c r="B57" s="17" t="s">
        <v>2584</v>
      </c>
      <c r="C57" s="14" t="s">
        <v>149</v>
      </c>
      <c r="D57" s="14" t="s">
        <v>2586</v>
      </c>
      <c r="E57" s="15">
        <v>1439.74</v>
      </c>
    </row>
    <row r="58" spans="1:5" ht="15">
      <c r="A58" s="14"/>
      <c r="B58" s="17" t="s">
        <v>96</v>
      </c>
      <c r="C58" s="14" t="s">
        <v>1941</v>
      </c>
      <c r="D58" s="14" t="s">
        <v>98</v>
      </c>
      <c r="E58" s="15">
        <v>2161.88</v>
      </c>
    </row>
    <row r="59" spans="1:5" ht="28.5" customHeight="1">
      <c r="A59" s="14"/>
      <c r="B59" s="17" t="s">
        <v>1113</v>
      </c>
      <c r="C59" s="14" t="s">
        <v>1941</v>
      </c>
      <c r="D59" s="14" t="s">
        <v>1115</v>
      </c>
      <c r="E59" s="15">
        <v>890.58</v>
      </c>
    </row>
    <row r="60" spans="1:5" ht="15">
      <c r="A60" s="14"/>
      <c r="B60" s="17" t="s">
        <v>56</v>
      </c>
      <c r="C60" s="14" t="s">
        <v>1942</v>
      </c>
      <c r="D60" s="14" t="s">
        <v>59</v>
      </c>
      <c r="E60" s="15">
        <v>603.17</v>
      </c>
    </row>
    <row r="61" spans="1:5" ht="12.75" customHeight="1">
      <c r="A61" s="14"/>
      <c r="B61" s="17" t="s">
        <v>1004</v>
      </c>
      <c r="C61" s="14" t="s">
        <v>1942</v>
      </c>
      <c r="D61" s="14" t="s">
        <v>1008</v>
      </c>
      <c r="E61" s="15">
        <v>1866.86</v>
      </c>
    </row>
    <row r="62" spans="1:5" ht="15" customHeight="1">
      <c r="A62" s="14"/>
      <c r="B62" s="17" t="s">
        <v>840</v>
      </c>
      <c r="C62" s="14" t="s">
        <v>1942</v>
      </c>
      <c r="D62" s="14" t="s">
        <v>894</v>
      </c>
      <c r="E62" s="15">
        <v>3148.69</v>
      </c>
    </row>
    <row r="63" spans="1:5" ht="15">
      <c r="A63" s="14"/>
      <c r="B63" s="17" t="s">
        <v>1084</v>
      </c>
      <c r="C63" s="14" t="s">
        <v>150</v>
      </c>
      <c r="D63" s="14" t="s">
        <v>2501</v>
      </c>
      <c r="E63" s="15">
        <v>54.44</v>
      </c>
    </row>
    <row r="64" spans="1:5" ht="15">
      <c r="A64" s="14"/>
      <c r="B64" s="17" t="s">
        <v>1088</v>
      </c>
      <c r="C64" s="14" t="s">
        <v>151</v>
      </c>
      <c r="D64" s="14" t="s">
        <v>2502</v>
      </c>
      <c r="E64" s="15">
        <v>1944</v>
      </c>
    </row>
    <row r="65" spans="1:5" ht="15">
      <c r="A65" s="14"/>
      <c r="B65" s="17" t="s">
        <v>801</v>
      </c>
      <c r="C65" s="14" t="s">
        <v>151</v>
      </c>
      <c r="D65" s="14" t="s">
        <v>2541</v>
      </c>
      <c r="E65" s="15">
        <v>831</v>
      </c>
    </row>
    <row r="66" spans="1:5" ht="17.25" customHeight="1">
      <c r="A66" s="118" t="s">
        <v>1951</v>
      </c>
      <c r="B66" s="119"/>
      <c r="C66" s="119"/>
      <c r="D66" s="120"/>
      <c r="E66" s="13">
        <f>SUM(E67:E73)</f>
        <v>6053.84</v>
      </c>
    </row>
    <row r="67" spans="1:5" ht="15">
      <c r="A67" s="14"/>
      <c r="B67" s="17" t="s">
        <v>1551</v>
      </c>
      <c r="C67" s="14" t="s">
        <v>146</v>
      </c>
      <c r="D67" s="14" t="s">
        <v>1575</v>
      </c>
      <c r="E67" s="15">
        <v>28.07</v>
      </c>
    </row>
    <row r="68" spans="1:5" ht="15">
      <c r="A68" s="14"/>
      <c r="B68" s="17" t="s">
        <v>370</v>
      </c>
      <c r="C68" s="14" t="s">
        <v>149</v>
      </c>
      <c r="D68" s="14" t="s">
        <v>2012</v>
      </c>
      <c r="E68" s="15">
        <v>28.01</v>
      </c>
    </row>
    <row r="69" spans="1:5" ht="15">
      <c r="A69" s="14"/>
      <c r="B69" s="17" t="s">
        <v>2600</v>
      </c>
      <c r="C69" s="14" t="s">
        <v>152</v>
      </c>
      <c r="D69" s="14" t="s">
        <v>2601</v>
      </c>
      <c r="E69" s="15">
        <v>142.06</v>
      </c>
    </row>
    <row r="70" spans="1:5" ht="15">
      <c r="A70" s="14"/>
      <c r="B70" s="17" t="s">
        <v>850</v>
      </c>
      <c r="C70" s="14" t="s">
        <v>152</v>
      </c>
      <c r="D70" s="14" t="s">
        <v>2538</v>
      </c>
      <c r="E70" s="15">
        <v>500.25</v>
      </c>
    </row>
    <row r="71" spans="1:5" ht="15">
      <c r="A71" s="14"/>
      <c r="B71" s="17" t="s">
        <v>1938</v>
      </c>
      <c r="C71" s="14" t="s">
        <v>1940</v>
      </c>
      <c r="D71" s="14" t="s">
        <v>1854</v>
      </c>
      <c r="E71" s="15">
        <v>40</v>
      </c>
    </row>
    <row r="72" spans="1:5" ht="15">
      <c r="A72" s="14"/>
      <c r="B72" s="17" t="s">
        <v>1090</v>
      </c>
      <c r="C72" s="14" t="s">
        <v>150</v>
      </c>
      <c r="D72" s="14" t="s">
        <v>1092</v>
      </c>
      <c r="E72" s="15">
        <v>179.45</v>
      </c>
    </row>
    <row r="73" spans="1:5" ht="15">
      <c r="A73" s="14"/>
      <c r="B73" s="17" t="s">
        <v>1093</v>
      </c>
      <c r="C73" s="14" t="s">
        <v>151</v>
      </c>
      <c r="D73" s="14" t="s">
        <v>1383</v>
      </c>
      <c r="E73" s="15">
        <v>5136</v>
      </c>
    </row>
    <row r="74" spans="1:5" ht="13.5" customHeight="1">
      <c r="A74" s="118" t="s">
        <v>192</v>
      </c>
      <c r="B74" s="119"/>
      <c r="C74" s="119"/>
      <c r="D74" s="120"/>
      <c r="E74" s="13">
        <f>SUM(E75:E90)</f>
        <v>14778.580000000002</v>
      </c>
    </row>
    <row r="75" spans="1:5" ht="15">
      <c r="A75" s="14"/>
      <c r="B75" s="14" t="s">
        <v>1777</v>
      </c>
      <c r="C75" s="14" t="s">
        <v>147</v>
      </c>
      <c r="D75" s="14" t="s">
        <v>1237</v>
      </c>
      <c r="E75" s="15">
        <v>371.61</v>
      </c>
    </row>
    <row r="76" spans="1:5" ht="15">
      <c r="A76" s="14"/>
      <c r="B76" s="14" t="s">
        <v>2265</v>
      </c>
      <c r="C76" s="14" t="s">
        <v>148</v>
      </c>
      <c r="D76" s="14" t="s">
        <v>2266</v>
      </c>
      <c r="E76" s="15">
        <v>2885.4</v>
      </c>
    </row>
    <row r="77" spans="1:5" ht="15">
      <c r="A77" s="14"/>
      <c r="B77" s="14" t="s">
        <v>2302</v>
      </c>
      <c r="C77" s="14" t="s">
        <v>148</v>
      </c>
      <c r="D77" s="14" t="s">
        <v>1783</v>
      </c>
      <c r="E77" s="15">
        <v>894.67</v>
      </c>
    </row>
    <row r="78" spans="1:5" ht="15">
      <c r="A78" s="14"/>
      <c r="B78" s="14" t="s">
        <v>1124</v>
      </c>
      <c r="C78" s="14" t="s">
        <v>1941</v>
      </c>
      <c r="D78" s="14" t="s">
        <v>1125</v>
      </c>
      <c r="E78" s="15">
        <v>173.34</v>
      </c>
    </row>
    <row r="79" spans="1:5" ht="15">
      <c r="A79" s="14"/>
      <c r="B79" s="14" t="s">
        <v>1594</v>
      </c>
      <c r="C79" s="14" t="s">
        <v>1942</v>
      </c>
      <c r="D79" s="14" t="s">
        <v>1595</v>
      </c>
      <c r="E79" s="15">
        <v>191.57</v>
      </c>
    </row>
    <row r="80" spans="1:5" ht="15">
      <c r="A80" s="14"/>
      <c r="B80" s="14" t="s">
        <v>2201</v>
      </c>
      <c r="C80" s="14" t="s">
        <v>1942</v>
      </c>
      <c r="D80" s="14" t="s">
        <v>1536</v>
      </c>
      <c r="E80" s="15">
        <v>726.72</v>
      </c>
    </row>
    <row r="81" spans="1:5" ht="15">
      <c r="A81" s="14"/>
      <c r="B81" s="18" t="s">
        <v>1282</v>
      </c>
      <c r="C81" s="14" t="s">
        <v>1942</v>
      </c>
      <c r="D81" s="14" t="s">
        <v>1536</v>
      </c>
      <c r="E81" s="18">
        <v>923.13</v>
      </c>
    </row>
    <row r="82" spans="1:5" ht="30">
      <c r="A82" s="14"/>
      <c r="B82" s="18" t="s">
        <v>2503</v>
      </c>
      <c r="C82" s="14" t="s">
        <v>150</v>
      </c>
      <c r="D82" s="14" t="s">
        <v>940</v>
      </c>
      <c r="E82" s="18">
        <v>1224.93</v>
      </c>
    </row>
    <row r="83" spans="1:5" ht="15">
      <c r="A83" s="14"/>
      <c r="B83" s="18" t="s">
        <v>1400</v>
      </c>
      <c r="C83" s="14" t="s">
        <v>150</v>
      </c>
      <c r="D83" s="14" t="s">
        <v>410</v>
      </c>
      <c r="E83" s="18">
        <v>1858.46</v>
      </c>
    </row>
    <row r="84" spans="1:5" ht="15">
      <c r="A84" s="14"/>
      <c r="B84" s="14" t="s">
        <v>941</v>
      </c>
      <c r="C84" s="14" t="s">
        <v>150</v>
      </c>
      <c r="D84" s="14" t="s">
        <v>410</v>
      </c>
      <c r="E84" s="15">
        <v>2168.2</v>
      </c>
    </row>
    <row r="85" spans="1:5" ht="15">
      <c r="A85" s="14"/>
      <c r="B85" s="14" t="s">
        <v>1095</v>
      </c>
      <c r="C85" s="14" t="s">
        <v>150</v>
      </c>
      <c r="D85" s="14" t="s">
        <v>1536</v>
      </c>
      <c r="E85" s="15">
        <v>196.61</v>
      </c>
    </row>
    <row r="86" spans="1:5" ht="15">
      <c r="A86" s="14"/>
      <c r="B86" s="14" t="s">
        <v>942</v>
      </c>
      <c r="C86" s="14" t="s">
        <v>144</v>
      </c>
      <c r="D86" s="14" t="s">
        <v>1536</v>
      </c>
      <c r="E86" s="15">
        <v>173.9</v>
      </c>
    </row>
    <row r="87" spans="1:5" ht="15">
      <c r="A87" s="14"/>
      <c r="B87" s="14" t="s">
        <v>1084</v>
      </c>
      <c r="C87" s="14" t="s">
        <v>151</v>
      </c>
      <c r="D87" s="14" t="s">
        <v>1537</v>
      </c>
      <c r="E87" s="15">
        <v>1273.68</v>
      </c>
    </row>
    <row r="88" spans="1:5" ht="15">
      <c r="A88" s="14"/>
      <c r="B88" s="14" t="s">
        <v>943</v>
      </c>
      <c r="C88" s="14" t="s">
        <v>151</v>
      </c>
      <c r="D88" s="14" t="s">
        <v>944</v>
      </c>
      <c r="E88" s="15">
        <v>489.41</v>
      </c>
    </row>
    <row r="89" spans="1:5" ht="15">
      <c r="A89" s="14"/>
      <c r="B89" s="14" t="s">
        <v>1096</v>
      </c>
      <c r="C89" s="14" t="s">
        <v>151</v>
      </c>
      <c r="D89" s="14" t="s">
        <v>1536</v>
      </c>
      <c r="E89" s="15">
        <v>1105.3</v>
      </c>
    </row>
    <row r="90" spans="1:5" ht="15">
      <c r="A90" s="14"/>
      <c r="B90" s="14" t="s">
        <v>318</v>
      </c>
      <c r="C90" s="14" t="s">
        <v>151</v>
      </c>
      <c r="D90" s="14" t="s">
        <v>945</v>
      </c>
      <c r="E90" s="15">
        <v>121.65</v>
      </c>
    </row>
    <row r="91" spans="1:5" ht="16.5" customHeight="1">
      <c r="A91" s="118" t="s">
        <v>196</v>
      </c>
      <c r="B91" s="119"/>
      <c r="C91" s="119"/>
      <c r="D91" s="120"/>
      <c r="E91" s="13">
        <v>82870.32</v>
      </c>
    </row>
    <row r="92" spans="1:5" ht="18" customHeight="1">
      <c r="A92" s="118" t="s">
        <v>199</v>
      </c>
      <c r="B92" s="119"/>
      <c r="C92" s="119"/>
      <c r="D92" s="120"/>
      <c r="E92" s="13">
        <f>SUM(E93:E104)</f>
        <v>205505.61580000003</v>
      </c>
    </row>
    <row r="93" spans="1:5" ht="15">
      <c r="A93" s="14"/>
      <c r="B93" s="14">
        <v>5311.4</v>
      </c>
      <c r="C93" s="14" t="s">
        <v>146</v>
      </c>
      <c r="D93" s="14">
        <v>3.12</v>
      </c>
      <c r="E93" s="15">
        <f>B93*D93</f>
        <v>16571.568</v>
      </c>
    </row>
    <row r="94" spans="1:5" ht="15">
      <c r="A94" s="14"/>
      <c r="B94" s="14">
        <v>5311.4</v>
      </c>
      <c r="C94" s="14" t="s">
        <v>145</v>
      </c>
      <c r="D94" s="14">
        <v>3.106</v>
      </c>
      <c r="E94" s="15">
        <f aca="true" t="shared" si="0" ref="E94:E104">B94*D94</f>
        <v>16497.2084</v>
      </c>
    </row>
    <row r="95" spans="1:5" ht="15">
      <c r="A95" s="14"/>
      <c r="B95" s="14">
        <v>5311.4</v>
      </c>
      <c r="C95" s="14" t="s">
        <v>147</v>
      </c>
      <c r="D95" s="14">
        <v>3.106</v>
      </c>
      <c r="E95" s="15">
        <f t="shared" si="0"/>
        <v>16497.2084</v>
      </c>
    </row>
    <row r="96" spans="1:5" ht="15">
      <c r="A96" s="14"/>
      <c r="B96" s="14">
        <v>5312.2</v>
      </c>
      <c r="C96" s="14" t="s">
        <v>148</v>
      </c>
      <c r="D96" s="14">
        <v>3.5</v>
      </c>
      <c r="E96" s="15">
        <f t="shared" si="0"/>
        <v>18592.7</v>
      </c>
    </row>
    <row r="97" spans="1:5" ht="15">
      <c r="A97" s="14"/>
      <c r="B97" s="14">
        <v>5312.2</v>
      </c>
      <c r="C97" s="14" t="s">
        <v>149</v>
      </c>
      <c r="D97" s="14">
        <v>3.159</v>
      </c>
      <c r="E97" s="15">
        <f t="shared" si="0"/>
        <v>16781.2398</v>
      </c>
    </row>
    <row r="98" spans="1:5" ht="15">
      <c r="A98" s="14"/>
      <c r="B98" s="14">
        <v>5312.2</v>
      </c>
      <c r="C98" s="14" t="s">
        <v>152</v>
      </c>
      <c r="D98" s="14">
        <v>3.526</v>
      </c>
      <c r="E98" s="15">
        <f t="shared" si="0"/>
        <v>18730.817199999998</v>
      </c>
    </row>
    <row r="99" spans="1:5" ht="15">
      <c r="A99" s="14"/>
      <c r="B99" s="14">
        <v>5312.2</v>
      </c>
      <c r="C99" s="14" t="s">
        <v>1940</v>
      </c>
      <c r="D99" s="14">
        <v>3</v>
      </c>
      <c r="E99" s="15">
        <f t="shared" si="0"/>
        <v>15936.599999999999</v>
      </c>
    </row>
    <row r="100" spans="1:5" ht="15">
      <c r="A100" s="14"/>
      <c r="B100" s="14">
        <v>5312.2</v>
      </c>
      <c r="C100" s="14" t="s">
        <v>1941</v>
      </c>
      <c r="D100" s="14">
        <v>3.12</v>
      </c>
      <c r="E100" s="15">
        <f t="shared" si="0"/>
        <v>16574.064</v>
      </c>
    </row>
    <row r="101" spans="1:5" ht="15">
      <c r="A101" s="14"/>
      <c r="B101" s="14">
        <v>5312.2</v>
      </c>
      <c r="C101" s="14" t="s">
        <v>1942</v>
      </c>
      <c r="D101" s="14">
        <v>3.69</v>
      </c>
      <c r="E101" s="15">
        <f t="shared" si="0"/>
        <v>19602.018</v>
      </c>
    </row>
    <row r="102" spans="1:5" ht="15">
      <c r="A102" s="14"/>
      <c r="B102" s="14">
        <v>5312.2</v>
      </c>
      <c r="C102" s="14" t="s">
        <v>150</v>
      </c>
      <c r="D102" s="14">
        <v>3.12</v>
      </c>
      <c r="E102" s="15">
        <f t="shared" si="0"/>
        <v>16574.064</v>
      </c>
    </row>
    <row r="103" spans="1:5" ht="15">
      <c r="A103" s="14"/>
      <c r="B103" s="14">
        <v>5312.2</v>
      </c>
      <c r="C103" s="14" t="s">
        <v>144</v>
      </c>
      <c r="D103" s="14">
        <v>3.12</v>
      </c>
      <c r="E103" s="15">
        <f t="shared" si="0"/>
        <v>16574.064</v>
      </c>
    </row>
    <row r="104" spans="1:5" ht="15">
      <c r="A104" s="14"/>
      <c r="B104" s="14">
        <v>5312.2</v>
      </c>
      <c r="C104" s="14" t="s">
        <v>151</v>
      </c>
      <c r="D104" s="14">
        <v>3.12</v>
      </c>
      <c r="E104" s="15">
        <f t="shared" si="0"/>
        <v>16574.064</v>
      </c>
    </row>
    <row r="105" spans="1:5" ht="18" customHeight="1">
      <c r="A105" s="118" t="s">
        <v>194</v>
      </c>
      <c r="B105" s="119"/>
      <c r="C105" s="119"/>
      <c r="D105" s="120"/>
      <c r="E105" s="13">
        <f>SUM(E106:E115)</f>
        <v>19048.4</v>
      </c>
    </row>
    <row r="106" spans="1:5" ht="15">
      <c r="A106" s="14"/>
      <c r="B106" s="14" t="s">
        <v>2231</v>
      </c>
      <c r="C106" s="14" t="s">
        <v>148</v>
      </c>
      <c r="D106" s="14" t="s">
        <v>2133</v>
      </c>
      <c r="E106" s="15">
        <v>5234</v>
      </c>
    </row>
    <row r="107" spans="1:5" ht="15">
      <c r="A107" s="14"/>
      <c r="B107" s="14" t="s">
        <v>1777</v>
      </c>
      <c r="C107" s="14" t="s">
        <v>148</v>
      </c>
      <c r="D107" s="14" t="s">
        <v>1501</v>
      </c>
      <c r="E107" s="15">
        <v>133.75</v>
      </c>
    </row>
    <row r="108" spans="1:5" ht="15">
      <c r="A108" s="14"/>
      <c r="B108" s="14" t="s">
        <v>782</v>
      </c>
      <c r="C108" s="14" t="s">
        <v>149</v>
      </c>
      <c r="D108" s="14" t="s">
        <v>791</v>
      </c>
      <c r="E108" s="15">
        <v>386.07</v>
      </c>
    </row>
    <row r="109" spans="1:5" ht="15">
      <c r="A109" s="14"/>
      <c r="B109" s="14" t="s">
        <v>1777</v>
      </c>
      <c r="C109" s="14" t="s">
        <v>149</v>
      </c>
      <c r="D109" s="14" t="s">
        <v>1501</v>
      </c>
      <c r="E109" s="15">
        <v>133.75</v>
      </c>
    </row>
    <row r="110" spans="1:5" ht="15">
      <c r="A110" s="14"/>
      <c r="B110" s="14" t="s">
        <v>1872</v>
      </c>
      <c r="C110" s="14" t="s">
        <v>1940</v>
      </c>
      <c r="D110" s="14" t="s">
        <v>1884</v>
      </c>
      <c r="E110" s="15">
        <v>2802</v>
      </c>
    </row>
    <row r="111" spans="1:5" ht="15">
      <c r="A111" s="14"/>
      <c r="B111" s="14" t="s">
        <v>1894</v>
      </c>
      <c r="C111" s="14" t="s">
        <v>1940</v>
      </c>
      <c r="D111" s="14" t="s">
        <v>1904</v>
      </c>
      <c r="E111" s="15">
        <v>8281</v>
      </c>
    </row>
    <row r="112" spans="1:5" ht="15">
      <c r="A112" s="14"/>
      <c r="B112" s="14" t="s">
        <v>2057</v>
      </c>
      <c r="C112" s="14" t="s">
        <v>1941</v>
      </c>
      <c r="D112" s="14" t="s">
        <v>2070</v>
      </c>
      <c r="E112" s="15">
        <v>892.15</v>
      </c>
    </row>
    <row r="113" spans="1:5" ht="15">
      <c r="A113" s="14"/>
      <c r="B113" s="14" t="s">
        <v>1023</v>
      </c>
      <c r="C113" s="14" t="s">
        <v>1942</v>
      </c>
      <c r="D113" s="14" t="s">
        <v>1029</v>
      </c>
      <c r="E113" s="15">
        <v>520.21</v>
      </c>
    </row>
    <row r="114" spans="1:5" ht="16.5" customHeight="1">
      <c r="A114" s="14"/>
      <c r="B114" s="14" t="s">
        <v>1159</v>
      </c>
      <c r="C114" s="14" t="s">
        <v>1942</v>
      </c>
      <c r="D114" s="14" t="s">
        <v>1478</v>
      </c>
      <c r="E114" s="15">
        <v>343.47</v>
      </c>
    </row>
    <row r="115" spans="1:5" ht="15">
      <c r="A115" s="14"/>
      <c r="B115" s="14" t="s">
        <v>224</v>
      </c>
      <c r="C115" s="14" t="s">
        <v>151</v>
      </c>
      <c r="D115" s="14" t="s">
        <v>946</v>
      </c>
      <c r="E115" s="15">
        <v>322</v>
      </c>
    </row>
    <row r="116" spans="1:5" ht="19.5" customHeight="1">
      <c r="A116" s="118" t="s">
        <v>200</v>
      </c>
      <c r="B116" s="119"/>
      <c r="C116" s="119"/>
      <c r="D116" s="120"/>
      <c r="E116" s="13"/>
    </row>
    <row r="117" spans="1:5" ht="15">
      <c r="A117" s="14"/>
      <c r="B117" s="14"/>
      <c r="C117" s="14"/>
      <c r="D117" s="14" t="s">
        <v>1488</v>
      </c>
      <c r="E117" s="15">
        <v>5737.2</v>
      </c>
    </row>
    <row r="118" spans="1:5" ht="16.5" customHeight="1">
      <c r="A118" s="14"/>
      <c r="B118" s="24" t="s">
        <v>1424</v>
      </c>
      <c r="C118" s="14" t="s">
        <v>146</v>
      </c>
      <c r="D118" s="14" t="s">
        <v>948</v>
      </c>
      <c r="E118" s="15">
        <v>2001</v>
      </c>
    </row>
    <row r="119" spans="1:5" ht="15">
      <c r="A119" s="14"/>
      <c r="B119" s="14" t="s">
        <v>1485</v>
      </c>
      <c r="C119" s="14" t="s">
        <v>148</v>
      </c>
      <c r="D119" s="14" t="s">
        <v>1499</v>
      </c>
      <c r="E119" s="15">
        <f>5312.2*0.47</f>
        <v>2496.734</v>
      </c>
    </row>
    <row r="120" spans="1:5" ht="15">
      <c r="A120" s="14"/>
      <c r="B120" s="14" t="s">
        <v>782</v>
      </c>
      <c r="C120" s="14" t="s">
        <v>149</v>
      </c>
      <c r="D120" s="14" t="s">
        <v>783</v>
      </c>
      <c r="E120" s="15">
        <v>145.43</v>
      </c>
    </row>
    <row r="121" spans="1:5" ht="15">
      <c r="A121" s="14"/>
      <c r="B121" s="14" t="s">
        <v>1598</v>
      </c>
      <c r="C121" s="14" t="s">
        <v>1942</v>
      </c>
      <c r="D121" s="14" t="s">
        <v>1605</v>
      </c>
      <c r="E121" s="15">
        <v>942.67</v>
      </c>
    </row>
    <row r="122" spans="1:5" ht="15">
      <c r="A122" s="116" t="s">
        <v>217</v>
      </c>
      <c r="B122" s="116"/>
      <c r="C122" s="116"/>
      <c r="D122" s="116"/>
      <c r="E122" s="15">
        <v>111556.2</v>
      </c>
    </row>
    <row r="123" spans="1:5" ht="15">
      <c r="A123" s="116" t="s">
        <v>1292</v>
      </c>
      <c r="B123" s="116"/>
      <c r="C123" s="116"/>
      <c r="D123" s="116"/>
      <c r="E123" s="15">
        <v>89426.19</v>
      </c>
    </row>
    <row r="124" spans="1:5" ht="15">
      <c r="A124" s="117" t="s">
        <v>1293</v>
      </c>
      <c r="B124" s="117"/>
      <c r="C124" s="117"/>
      <c r="D124" s="117"/>
      <c r="E124" s="29">
        <f>SUM(E3+E25+E122+E123)</f>
        <v>1031749.9158000001</v>
      </c>
    </row>
    <row r="125" spans="1:5" ht="15">
      <c r="A125" s="113" t="s">
        <v>1294</v>
      </c>
      <c r="B125" s="113"/>
      <c r="C125" s="113"/>
      <c r="D125" s="113"/>
      <c r="E125" s="15">
        <v>756819.81</v>
      </c>
    </row>
    <row r="126" spans="1:5" ht="15">
      <c r="A126" s="113" t="s">
        <v>1295</v>
      </c>
      <c r="B126" s="113"/>
      <c r="C126" s="113"/>
      <c r="D126" s="113"/>
      <c r="E126" s="15">
        <v>111395.61</v>
      </c>
    </row>
    <row r="127" spans="1:5" ht="15">
      <c r="A127" s="113" t="s">
        <v>831</v>
      </c>
      <c r="B127" s="113"/>
      <c r="C127" s="113"/>
      <c r="D127" s="113"/>
      <c r="E127" s="15">
        <v>2436245.38</v>
      </c>
    </row>
    <row r="128" spans="1:5" ht="15">
      <c r="A128" s="113" t="s">
        <v>832</v>
      </c>
      <c r="B128" s="113"/>
      <c r="C128" s="113"/>
      <c r="D128" s="113"/>
      <c r="E128" s="15">
        <v>1872141.98</v>
      </c>
    </row>
    <row r="129" spans="1:5" ht="15">
      <c r="A129" s="113" t="s">
        <v>833</v>
      </c>
      <c r="B129" s="113"/>
      <c r="C129" s="113"/>
      <c r="D129" s="113"/>
      <c r="E129" s="15">
        <f>1843025.71+42719.95</f>
        <v>1885745.66</v>
      </c>
    </row>
    <row r="130" spans="1:5" ht="15">
      <c r="A130" s="113" t="s">
        <v>834</v>
      </c>
      <c r="B130" s="113"/>
      <c r="C130" s="113"/>
      <c r="D130" s="113"/>
      <c r="E130" s="15">
        <v>353102.28</v>
      </c>
    </row>
    <row r="131" spans="1:5" ht="15">
      <c r="A131" s="113" t="s">
        <v>835</v>
      </c>
      <c r="B131" s="113"/>
      <c r="C131" s="113"/>
      <c r="D131" s="113"/>
      <c r="E131" s="15">
        <v>271888.76</v>
      </c>
    </row>
    <row r="132" spans="1:5" ht="15">
      <c r="A132" s="113" t="s">
        <v>836</v>
      </c>
      <c r="B132" s="113"/>
      <c r="C132" s="113"/>
      <c r="D132" s="113"/>
      <c r="E132" s="15"/>
    </row>
    <row r="133" spans="1:5" ht="15.75" customHeight="1">
      <c r="A133" s="113" t="s">
        <v>1238</v>
      </c>
      <c r="B133" s="113"/>
      <c r="C133" s="113"/>
      <c r="D133" s="113"/>
      <c r="E133" s="15">
        <f>SUM(E127-E129)</f>
        <v>550499.72</v>
      </c>
    </row>
    <row r="134" spans="1:5" ht="17.25" customHeight="1">
      <c r="A134" s="113" t="s">
        <v>1538</v>
      </c>
      <c r="B134" s="113"/>
      <c r="C134" s="113"/>
      <c r="D134" s="113"/>
      <c r="E134" s="15">
        <f>SUM(E130-E132)</f>
        <v>353102.28</v>
      </c>
    </row>
    <row r="135" spans="1:5" ht="27" customHeight="1">
      <c r="A135" s="113" t="s">
        <v>2213</v>
      </c>
      <c r="B135" s="113"/>
      <c r="C135" s="113"/>
      <c r="D135" s="113"/>
      <c r="E135" s="15">
        <f>SUM(E128-E129)</f>
        <v>-13603.679999999935</v>
      </c>
    </row>
  </sheetData>
  <sheetProtection/>
  <mergeCells count="30">
    <mergeCell ref="A124:D124"/>
    <mergeCell ref="A125:D125"/>
    <mergeCell ref="A127:D127"/>
    <mergeCell ref="A131:D131"/>
    <mergeCell ref="A132:D132"/>
    <mergeCell ref="A133:D133"/>
    <mergeCell ref="A126:D126"/>
    <mergeCell ref="A128:D128"/>
    <mergeCell ref="A36:D36"/>
    <mergeCell ref="B25:C25"/>
    <mergeCell ref="A23:D23"/>
    <mergeCell ref="A135:D135"/>
    <mergeCell ref="A129:D129"/>
    <mergeCell ref="A92:D92"/>
    <mergeCell ref="A134:D134"/>
    <mergeCell ref="A130:D130"/>
    <mergeCell ref="A122:D122"/>
    <mergeCell ref="A123:D123"/>
    <mergeCell ref="A26:D26"/>
    <mergeCell ref="A1:E1"/>
    <mergeCell ref="A4:D4"/>
    <mergeCell ref="A7:D7"/>
    <mergeCell ref="A12:D12"/>
    <mergeCell ref="B3:C3"/>
    <mergeCell ref="A91:D91"/>
    <mergeCell ref="A49:D49"/>
    <mergeCell ref="A105:D105"/>
    <mergeCell ref="A116:D116"/>
    <mergeCell ref="A66:D66"/>
    <mergeCell ref="A74:D74"/>
  </mergeCells>
  <printOptions/>
  <pageMargins left="0.25" right="0.15748031496062992" top="0.3937007874015748" bottom="0.2362204724409449" header="0.15748031496062992" footer="0.15748031496062992"/>
  <pageSetup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4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130" sqref="A130:D144"/>
    </sheetView>
  </sheetViews>
  <sheetFormatPr defaultColWidth="13.375" defaultRowHeight="12.75"/>
  <cols>
    <col min="1" max="1" width="3.75390625" style="1" customWidth="1"/>
    <col min="2" max="2" width="9.00390625" style="1" customWidth="1"/>
    <col min="3" max="3" width="11.75390625" style="1" customWidth="1"/>
    <col min="4" max="4" width="78.625" style="1" customWidth="1"/>
    <col min="5" max="5" width="12.75390625" style="1" customWidth="1"/>
    <col min="6" max="7" width="11.375" style="1" customWidth="1"/>
    <col min="8" max="97" width="12.375" style="1" customWidth="1"/>
    <col min="98" max="16384" width="13.375" style="1" customWidth="1"/>
  </cols>
  <sheetData>
    <row r="1" spans="1:5" ht="15.75">
      <c r="A1" s="121" t="s">
        <v>1250</v>
      </c>
      <c r="B1" s="121"/>
      <c r="C1" s="121"/>
      <c r="D1" s="121"/>
      <c r="E1" s="121"/>
    </row>
    <row r="2" spans="1:5" ht="30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33" t="s">
        <v>1943</v>
      </c>
      <c r="C3" s="133"/>
      <c r="D3" s="10"/>
      <c r="E3" s="16">
        <f>SUM(E4+E6+E12)</f>
        <v>75654.76999999999</v>
      </c>
    </row>
    <row r="4" spans="1:5" ht="15">
      <c r="A4" s="118" t="s">
        <v>1949</v>
      </c>
      <c r="B4" s="119"/>
      <c r="C4" s="119"/>
      <c r="D4" s="120"/>
      <c r="E4" s="13">
        <f>SUM(E5)</f>
        <v>20996.64</v>
      </c>
    </row>
    <row r="5" spans="1:5" ht="15">
      <c r="A5" s="11"/>
      <c r="B5" s="14" t="s">
        <v>851</v>
      </c>
      <c r="C5" s="14" t="s">
        <v>152</v>
      </c>
      <c r="D5" s="14" t="s">
        <v>852</v>
      </c>
      <c r="E5" s="15">
        <v>20996.64</v>
      </c>
    </row>
    <row r="6" spans="1:5" ht="15">
      <c r="A6" s="118" t="s">
        <v>1534</v>
      </c>
      <c r="B6" s="119"/>
      <c r="C6" s="119"/>
      <c r="D6" s="120"/>
      <c r="E6" s="13">
        <f>SUM(E7:E11)</f>
        <v>42132.52</v>
      </c>
    </row>
    <row r="7" spans="1:5" ht="30">
      <c r="A7" s="11"/>
      <c r="B7" s="14" t="s">
        <v>1830</v>
      </c>
      <c r="C7" s="14" t="s">
        <v>147</v>
      </c>
      <c r="D7" s="14" t="s">
        <v>1831</v>
      </c>
      <c r="E7" s="15">
        <v>10886</v>
      </c>
    </row>
    <row r="8" spans="1:5" ht="18.75" customHeight="1">
      <c r="A8" s="11"/>
      <c r="B8" s="17" t="s">
        <v>1384</v>
      </c>
      <c r="C8" s="14" t="s">
        <v>145</v>
      </c>
      <c r="D8" s="14" t="s">
        <v>1386</v>
      </c>
      <c r="E8" s="15">
        <v>4724.21</v>
      </c>
    </row>
    <row r="9" spans="1:5" ht="15">
      <c r="A9" s="11"/>
      <c r="B9" s="17" t="s">
        <v>1150</v>
      </c>
      <c r="C9" s="14" t="s">
        <v>145</v>
      </c>
      <c r="D9" s="14" t="s">
        <v>1151</v>
      </c>
      <c r="E9" s="15">
        <v>19398.38</v>
      </c>
    </row>
    <row r="10" spans="1:5" ht="15">
      <c r="A10" s="11"/>
      <c r="B10" s="17" t="s">
        <v>1331</v>
      </c>
      <c r="C10" s="14" t="s">
        <v>148</v>
      </c>
      <c r="D10" s="14" t="s">
        <v>1332</v>
      </c>
      <c r="E10" s="15">
        <v>3539.63</v>
      </c>
    </row>
    <row r="11" spans="1:5" ht="16.5" customHeight="1">
      <c r="A11" s="11"/>
      <c r="B11" s="17" t="s">
        <v>1461</v>
      </c>
      <c r="C11" s="14" t="s">
        <v>146</v>
      </c>
      <c r="D11" s="14" t="s">
        <v>1462</v>
      </c>
      <c r="E11" s="15">
        <v>3584.3</v>
      </c>
    </row>
    <row r="12" spans="1:5" ht="18" customHeight="1">
      <c r="A12" s="118" t="s">
        <v>1951</v>
      </c>
      <c r="B12" s="119"/>
      <c r="C12" s="119"/>
      <c r="D12" s="120"/>
      <c r="E12" s="13">
        <f>SUM(E13:E16)</f>
        <v>12525.61</v>
      </c>
    </row>
    <row r="13" spans="1:5" ht="15">
      <c r="A13" s="14"/>
      <c r="B13" s="14" t="s">
        <v>1687</v>
      </c>
      <c r="C13" s="14" t="s">
        <v>145</v>
      </c>
      <c r="D13" s="14" t="s">
        <v>1714</v>
      </c>
      <c r="E13" s="15">
        <v>3418.55</v>
      </c>
    </row>
    <row r="14" spans="1:5" ht="15">
      <c r="A14" s="14"/>
      <c r="B14" s="14" t="s">
        <v>949</v>
      </c>
      <c r="C14" s="14" t="s">
        <v>150</v>
      </c>
      <c r="D14" s="14" t="s">
        <v>950</v>
      </c>
      <c r="E14" s="15">
        <v>2068.4</v>
      </c>
    </row>
    <row r="15" spans="1:5" ht="15">
      <c r="A15" s="14"/>
      <c r="B15" s="14" t="s">
        <v>951</v>
      </c>
      <c r="C15" s="14" t="s">
        <v>150</v>
      </c>
      <c r="D15" s="14" t="s">
        <v>952</v>
      </c>
      <c r="E15" s="15">
        <v>1038.09</v>
      </c>
    </row>
    <row r="16" spans="1:5" ht="15">
      <c r="A16" s="14"/>
      <c r="B16" s="14" t="s">
        <v>953</v>
      </c>
      <c r="C16" s="14" t="s">
        <v>144</v>
      </c>
      <c r="D16" s="14" t="s">
        <v>954</v>
      </c>
      <c r="E16" s="15">
        <v>6000.57</v>
      </c>
    </row>
    <row r="17" spans="1:5" ht="15.75" customHeight="1">
      <c r="A17" s="10"/>
      <c r="B17" s="145" t="s">
        <v>1978</v>
      </c>
      <c r="C17" s="146"/>
      <c r="D17" s="147"/>
      <c r="E17" s="16">
        <f>SUM(E18+E24+E33+E47+E67+E74+E88+E89+E102+E127)</f>
        <v>294550.333</v>
      </c>
    </row>
    <row r="18" spans="1:5" ht="16.5" customHeight="1">
      <c r="A18" s="118" t="s">
        <v>1945</v>
      </c>
      <c r="B18" s="119"/>
      <c r="C18" s="119"/>
      <c r="D18" s="120"/>
      <c r="E18" s="13">
        <f>SUM(E19:E23)</f>
        <v>8626.98</v>
      </c>
    </row>
    <row r="19" spans="1:5" ht="15">
      <c r="A19" s="14"/>
      <c r="B19" s="14" t="s">
        <v>1169</v>
      </c>
      <c r="C19" s="14" t="s">
        <v>145</v>
      </c>
      <c r="D19" s="14" t="s">
        <v>1170</v>
      </c>
      <c r="E19" s="15">
        <v>127.07</v>
      </c>
    </row>
    <row r="20" spans="1:5" ht="15">
      <c r="A20" s="14"/>
      <c r="B20" s="14" t="s">
        <v>911</v>
      </c>
      <c r="C20" s="14" t="s">
        <v>149</v>
      </c>
      <c r="D20" s="14" t="s">
        <v>915</v>
      </c>
      <c r="E20" s="15">
        <v>2190.91</v>
      </c>
    </row>
    <row r="21" spans="1:5" ht="15">
      <c r="A21" s="14"/>
      <c r="B21" s="14" t="s">
        <v>231</v>
      </c>
      <c r="C21" s="14" t="s">
        <v>150</v>
      </c>
      <c r="D21" s="14" t="s">
        <v>955</v>
      </c>
      <c r="E21" s="15">
        <v>644</v>
      </c>
    </row>
    <row r="22" spans="1:5" ht="15">
      <c r="A22" s="14"/>
      <c r="B22" s="14" t="s">
        <v>956</v>
      </c>
      <c r="C22" s="14" t="s">
        <v>150</v>
      </c>
      <c r="D22" s="14" t="s">
        <v>957</v>
      </c>
      <c r="E22" s="15">
        <v>2219</v>
      </c>
    </row>
    <row r="23" spans="1:5" ht="15">
      <c r="A23" s="14"/>
      <c r="B23" s="14" t="s">
        <v>1086</v>
      </c>
      <c r="C23" s="14" t="s">
        <v>151</v>
      </c>
      <c r="D23" s="14" t="s">
        <v>958</v>
      </c>
      <c r="E23" s="15">
        <v>3446</v>
      </c>
    </row>
    <row r="24" spans="1:5" ht="17.25" customHeight="1">
      <c r="A24" s="118" t="s">
        <v>1946</v>
      </c>
      <c r="B24" s="119"/>
      <c r="C24" s="119"/>
      <c r="D24" s="120"/>
      <c r="E24" s="13">
        <f>SUM(E25:E32)</f>
        <v>18558.12</v>
      </c>
    </row>
    <row r="25" spans="1:5" ht="30">
      <c r="A25" s="14"/>
      <c r="B25" s="17" t="s">
        <v>2180</v>
      </c>
      <c r="C25" s="14" t="s">
        <v>146</v>
      </c>
      <c r="D25" s="14" t="s">
        <v>2184</v>
      </c>
      <c r="E25" s="15">
        <v>1103.37</v>
      </c>
    </row>
    <row r="26" spans="1:5" ht="18" customHeight="1">
      <c r="A26" s="14"/>
      <c r="B26" s="17" t="s">
        <v>2188</v>
      </c>
      <c r="C26" s="14"/>
      <c r="D26" s="14" t="s">
        <v>2191</v>
      </c>
      <c r="E26" s="15">
        <v>2017.11</v>
      </c>
    </row>
    <row r="27" spans="1:5" ht="15">
      <c r="A27" s="14"/>
      <c r="B27" s="17" t="s">
        <v>1434</v>
      </c>
      <c r="C27" s="14" t="s">
        <v>145</v>
      </c>
      <c r="D27" s="14" t="s">
        <v>1438</v>
      </c>
      <c r="E27" s="15">
        <v>2569.67</v>
      </c>
    </row>
    <row r="28" spans="1:5" ht="15">
      <c r="A28" s="14"/>
      <c r="B28" s="17" t="s">
        <v>1503</v>
      </c>
      <c r="C28" s="14" t="s">
        <v>149</v>
      </c>
      <c r="D28" s="14" t="s">
        <v>1530</v>
      </c>
      <c r="E28" s="15">
        <v>4060.48</v>
      </c>
    </row>
    <row r="29" spans="1:5" ht="30">
      <c r="A29" s="14"/>
      <c r="B29" s="17" t="s">
        <v>2406</v>
      </c>
      <c r="C29" s="14" t="s">
        <v>1942</v>
      </c>
      <c r="D29" s="14" t="s">
        <v>2410</v>
      </c>
      <c r="E29" s="15">
        <v>3936.71</v>
      </c>
    </row>
    <row r="30" spans="1:5" ht="15">
      <c r="A30" s="14"/>
      <c r="B30" s="17" t="s">
        <v>238</v>
      </c>
      <c r="C30" s="14" t="s">
        <v>150</v>
      </c>
      <c r="D30" s="14" t="s">
        <v>959</v>
      </c>
      <c r="E30" s="15">
        <v>4185</v>
      </c>
    </row>
    <row r="31" spans="1:5" ht="15">
      <c r="A31" s="14"/>
      <c r="B31" s="17" t="s">
        <v>960</v>
      </c>
      <c r="C31" s="14" t="s">
        <v>150</v>
      </c>
      <c r="D31" s="14" t="s">
        <v>955</v>
      </c>
      <c r="E31" s="15">
        <v>341</v>
      </c>
    </row>
    <row r="32" spans="1:5" ht="15">
      <c r="A32" s="14"/>
      <c r="B32" s="17" t="s">
        <v>1084</v>
      </c>
      <c r="C32" s="14" t="s">
        <v>150</v>
      </c>
      <c r="D32" s="14" t="s">
        <v>961</v>
      </c>
      <c r="E32" s="15">
        <v>344.78</v>
      </c>
    </row>
    <row r="33" spans="1:5" ht="17.25" customHeight="1">
      <c r="A33" s="118" t="s">
        <v>1947</v>
      </c>
      <c r="B33" s="119"/>
      <c r="C33" s="119"/>
      <c r="D33" s="120"/>
      <c r="E33" s="13">
        <f>SUM(E34:E46)</f>
        <v>22368.91</v>
      </c>
    </row>
    <row r="34" spans="1:5" ht="15">
      <c r="A34" s="14"/>
      <c r="B34" s="17" t="s">
        <v>2027</v>
      </c>
      <c r="C34" s="14" t="s">
        <v>146</v>
      </c>
      <c r="D34" s="14" t="s">
        <v>2043</v>
      </c>
      <c r="E34" s="15">
        <v>44.18</v>
      </c>
    </row>
    <row r="35" spans="1:5" ht="15">
      <c r="A35" s="14"/>
      <c r="B35" s="17" t="s">
        <v>1779</v>
      </c>
      <c r="C35" s="14" t="s">
        <v>145</v>
      </c>
      <c r="D35" s="14" t="s">
        <v>1780</v>
      </c>
      <c r="E35" s="15">
        <v>205.08</v>
      </c>
    </row>
    <row r="36" spans="1:5" ht="15">
      <c r="A36" s="14"/>
      <c r="B36" s="17" t="s">
        <v>1503</v>
      </c>
      <c r="C36" s="14" t="s">
        <v>149</v>
      </c>
      <c r="D36" s="14" t="s">
        <v>1507</v>
      </c>
      <c r="E36" s="15">
        <v>957.2</v>
      </c>
    </row>
    <row r="37" spans="1:5" ht="15">
      <c r="A37" s="14"/>
      <c r="B37" s="17" t="s">
        <v>1777</v>
      </c>
      <c r="C37" s="14" t="s">
        <v>152</v>
      </c>
      <c r="D37" s="14" t="s">
        <v>2531</v>
      </c>
      <c r="E37" s="15">
        <v>6422.8</v>
      </c>
    </row>
    <row r="38" spans="1:5" ht="30">
      <c r="A38" s="14"/>
      <c r="B38" s="17" t="s">
        <v>2078</v>
      </c>
      <c r="C38" s="14" t="s">
        <v>1941</v>
      </c>
      <c r="D38" s="14" t="s">
        <v>2149</v>
      </c>
      <c r="E38" s="15">
        <v>2320.67</v>
      </c>
    </row>
    <row r="39" spans="1:5" ht="15">
      <c r="A39" s="14"/>
      <c r="B39" s="17" t="s">
        <v>1777</v>
      </c>
      <c r="C39" s="14" t="s">
        <v>1941</v>
      </c>
      <c r="D39" s="14" t="s">
        <v>1133</v>
      </c>
      <c r="E39" s="15">
        <v>56.17</v>
      </c>
    </row>
    <row r="40" spans="1:5" ht="42.75" customHeight="1">
      <c r="A40" s="14"/>
      <c r="B40" s="17" t="s">
        <v>1264</v>
      </c>
      <c r="C40" s="14" t="s">
        <v>1942</v>
      </c>
      <c r="D40" s="14" t="s">
        <v>1265</v>
      </c>
      <c r="E40" s="15">
        <v>5430.68</v>
      </c>
    </row>
    <row r="41" spans="1:5" ht="45" customHeight="1">
      <c r="A41" s="14"/>
      <c r="B41" s="17" t="s">
        <v>1054</v>
      </c>
      <c r="C41" s="14" t="s">
        <v>1942</v>
      </c>
      <c r="D41" s="14" t="s">
        <v>1059</v>
      </c>
      <c r="E41" s="15">
        <v>4164.13</v>
      </c>
    </row>
    <row r="42" spans="1:5" ht="15.75" customHeight="1">
      <c r="A42" s="14"/>
      <c r="B42" s="17" t="s">
        <v>1388</v>
      </c>
      <c r="C42" s="14" t="s">
        <v>150</v>
      </c>
      <c r="D42" s="14" t="s">
        <v>1251</v>
      </c>
      <c r="E42" s="15">
        <v>435</v>
      </c>
    </row>
    <row r="43" spans="1:5" ht="15">
      <c r="A43" s="14"/>
      <c r="B43" s="17" t="s">
        <v>2520</v>
      </c>
      <c r="C43" s="14" t="s">
        <v>150</v>
      </c>
      <c r="D43" s="14" t="s">
        <v>962</v>
      </c>
      <c r="E43" s="15">
        <v>882</v>
      </c>
    </row>
    <row r="44" spans="1:5" ht="15">
      <c r="A44" s="14"/>
      <c r="B44" s="17" t="s">
        <v>1290</v>
      </c>
      <c r="C44" s="14" t="s">
        <v>150</v>
      </c>
      <c r="D44" s="14" t="s">
        <v>963</v>
      </c>
      <c r="E44" s="15">
        <v>733</v>
      </c>
    </row>
    <row r="45" spans="1:5" ht="15">
      <c r="A45" s="14"/>
      <c r="B45" s="17" t="s">
        <v>1086</v>
      </c>
      <c r="C45" s="14" t="s">
        <v>151</v>
      </c>
      <c r="D45" s="14" t="s">
        <v>2049</v>
      </c>
      <c r="E45" s="15">
        <v>39</v>
      </c>
    </row>
    <row r="46" spans="1:5" ht="15">
      <c r="A46" s="14"/>
      <c r="B46" s="17" t="s">
        <v>2524</v>
      </c>
      <c r="C46" s="14" t="s">
        <v>151</v>
      </c>
      <c r="D46" s="14" t="s">
        <v>964</v>
      </c>
      <c r="E46" s="15">
        <v>679</v>
      </c>
    </row>
    <row r="47" spans="1:5" ht="19.5" customHeight="1">
      <c r="A47" s="118" t="s">
        <v>1948</v>
      </c>
      <c r="B47" s="119"/>
      <c r="C47" s="119"/>
      <c r="D47" s="120"/>
      <c r="E47" s="13">
        <f>SUM(E48:E66)</f>
        <v>36550.02</v>
      </c>
    </row>
    <row r="48" spans="1:5" ht="15">
      <c r="A48" s="14"/>
      <c r="B48" s="14" t="s">
        <v>1521</v>
      </c>
      <c r="C48" s="14" t="s">
        <v>146</v>
      </c>
      <c r="D48" s="14" t="s">
        <v>1311</v>
      </c>
      <c r="E48" s="15">
        <v>573.49</v>
      </c>
    </row>
    <row r="49" spans="1:5" ht="20.25" customHeight="1">
      <c r="A49" s="14"/>
      <c r="B49" s="14" t="s">
        <v>1309</v>
      </c>
      <c r="C49" s="14" t="s">
        <v>145</v>
      </c>
      <c r="D49" s="14" t="s">
        <v>1255</v>
      </c>
      <c r="E49" s="15">
        <v>3982.97</v>
      </c>
    </row>
    <row r="50" spans="1:5" ht="15">
      <c r="A50" s="14"/>
      <c r="B50" s="14" t="s">
        <v>1841</v>
      </c>
      <c r="C50" s="14" t="s">
        <v>147</v>
      </c>
      <c r="D50" s="14" t="s">
        <v>1845</v>
      </c>
      <c r="E50" s="15">
        <v>1264</v>
      </c>
    </row>
    <row r="51" spans="1:5" ht="15">
      <c r="A51" s="14"/>
      <c r="B51" s="14" t="s">
        <v>1491</v>
      </c>
      <c r="C51" s="14" t="s">
        <v>148</v>
      </c>
      <c r="D51" s="14" t="s">
        <v>1493</v>
      </c>
      <c r="E51" s="15">
        <v>723.42</v>
      </c>
    </row>
    <row r="52" spans="1:5" ht="16.5" customHeight="1">
      <c r="A52" s="14"/>
      <c r="B52" s="14" t="s">
        <v>2539</v>
      </c>
      <c r="C52" s="14" t="s">
        <v>149</v>
      </c>
      <c r="D52" s="14" t="s">
        <v>2542</v>
      </c>
      <c r="E52" s="15">
        <v>2617.71</v>
      </c>
    </row>
    <row r="53" spans="1:5" ht="15">
      <c r="A53" s="14"/>
      <c r="B53" s="14" t="s">
        <v>2561</v>
      </c>
      <c r="C53" s="14" t="s">
        <v>149</v>
      </c>
      <c r="D53" s="14" t="s">
        <v>368</v>
      </c>
      <c r="E53" s="15">
        <v>828.22</v>
      </c>
    </row>
    <row r="54" spans="1:5" ht="15">
      <c r="A54" s="14"/>
      <c r="B54" s="14" t="s">
        <v>2584</v>
      </c>
      <c r="C54" s="14" t="s">
        <v>149</v>
      </c>
      <c r="D54" s="14" t="s">
        <v>2588</v>
      </c>
      <c r="E54" s="15">
        <v>614.59</v>
      </c>
    </row>
    <row r="55" spans="1:5" ht="15">
      <c r="A55" s="14"/>
      <c r="B55" s="14" t="s">
        <v>879</v>
      </c>
      <c r="C55" s="14" t="s">
        <v>152</v>
      </c>
      <c r="D55" s="14" t="s">
        <v>881</v>
      </c>
      <c r="E55" s="15">
        <v>2955.76</v>
      </c>
    </row>
    <row r="56" spans="1:5" ht="15">
      <c r="A56" s="14"/>
      <c r="B56" s="14" t="s">
        <v>2332</v>
      </c>
      <c r="C56" s="14" t="s">
        <v>1940</v>
      </c>
      <c r="D56" s="14" t="s">
        <v>2333</v>
      </c>
      <c r="E56" s="15">
        <v>1030.14</v>
      </c>
    </row>
    <row r="57" spans="1:5" ht="15">
      <c r="A57" s="14"/>
      <c r="B57" s="14" t="s">
        <v>35</v>
      </c>
      <c r="C57" s="14" t="s">
        <v>1940</v>
      </c>
      <c r="D57" s="14" t="s">
        <v>40</v>
      </c>
      <c r="E57" s="15">
        <v>340.5</v>
      </c>
    </row>
    <row r="58" spans="1:5" ht="14.25" customHeight="1">
      <c r="A58" s="14"/>
      <c r="B58" s="14" t="s">
        <v>96</v>
      </c>
      <c r="C58" s="14" t="s">
        <v>1941</v>
      </c>
      <c r="D58" s="14" t="s">
        <v>99</v>
      </c>
      <c r="E58" s="15">
        <v>8162.78</v>
      </c>
    </row>
    <row r="59" spans="1:5" ht="30">
      <c r="A59" s="14"/>
      <c r="B59" s="14" t="s">
        <v>1113</v>
      </c>
      <c r="C59" s="14" t="s">
        <v>1941</v>
      </c>
      <c r="D59" s="14" t="s">
        <v>1114</v>
      </c>
      <c r="E59" s="15">
        <v>3536.73</v>
      </c>
    </row>
    <row r="60" spans="1:5" ht="15">
      <c r="A60" s="14"/>
      <c r="B60" s="14" t="s">
        <v>2203</v>
      </c>
      <c r="C60" s="14" t="s">
        <v>1942</v>
      </c>
      <c r="D60" s="14" t="s">
        <v>1155</v>
      </c>
      <c r="E60" s="15">
        <v>1066.22</v>
      </c>
    </row>
    <row r="61" spans="1:5" ht="15">
      <c r="A61" s="14"/>
      <c r="B61" s="14" t="s">
        <v>965</v>
      </c>
      <c r="C61" s="14" t="s">
        <v>150</v>
      </c>
      <c r="D61" s="14" t="s">
        <v>368</v>
      </c>
      <c r="E61" s="15">
        <v>483</v>
      </c>
    </row>
    <row r="62" spans="1:5" ht="15">
      <c r="A62" s="14"/>
      <c r="B62" s="14" t="s">
        <v>240</v>
      </c>
      <c r="C62" s="14" t="s">
        <v>150</v>
      </c>
      <c r="D62" s="14" t="s">
        <v>966</v>
      </c>
      <c r="E62" s="15">
        <v>2642</v>
      </c>
    </row>
    <row r="63" spans="1:5" ht="15">
      <c r="A63" s="14"/>
      <c r="B63" s="14" t="s">
        <v>967</v>
      </c>
      <c r="C63" s="14" t="s">
        <v>151</v>
      </c>
      <c r="D63" s="14" t="s">
        <v>1848</v>
      </c>
      <c r="E63" s="15">
        <v>859</v>
      </c>
    </row>
    <row r="64" spans="1:5" ht="15">
      <c r="A64" s="14"/>
      <c r="B64" s="14" t="s">
        <v>968</v>
      </c>
      <c r="C64" s="14" t="s">
        <v>150</v>
      </c>
      <c r="D64" s="14" t="s">
        <v>969</v>
      </c>
      <c r="E64" s="15">
        <v>1231.49</v>
      </c>
    </row>
    <row r="65" spans="1:5" ht="15">
      <c r="A65" s="14"/>
      <c r="B65" s="14" t="s">
        <v>798</v>
      </c>
      <c r="C65" s="14" t="s">
        <v>144</v>
      </c>
      <c r="D65" s="14" t="s">
        <v>1848</v>
      </c>
      <c r="E65" s="15">
        <v>603</v>
      </c>
    </row>
    <row r="66" spans="1:5" ht="17.25" customHeight="1">
      <c r="A66" s="14"/>
      <c r="B66" s="14" t="s">
        <v>801</v>
      </c>
      <c r="C66" s="14" t="s">
        <v>151</v>
      </c>
      <c r="D66" s="14" t="s">
        <v>970</v>
      </c>
      <c r="E66" s="15">
        <v>3035</v>
      </c>
    </row>
    <row r="67" spans="1:5" ht="17.25" customHeight="1">
      <c r="A67" s="118" t="s">
        <v>1951</v>
      </c>
      <c r="B67" s="119"/>
      <c r="C67" s="119"/>
      <c r="D67" s="120"/>
      <c r="E67" s="13">
        <f>SUM(E68:E73)</f>
        <v>15833.13</v>
      </c>
    </row>
    <row r="68" spans="1:5" ht="15">
      <c r="A68" s="14"/>
      <c r="B68" s="17" t="s">
        <v>1</v>
      </c>
      <c r="C68" s="14" t="s">
        <v>146</v>
      </c>
      <c r="D68" s="14" t="s">
        <v>1576</v>
      </c>
      <c r="E68" s="15">
        <v>321.54</v>
      </c>
    </row>
    <row r="69" spans="1:5" ht="15">
      <c r="A69" s="14"/>
      <c r="B69" s="17" t="s">
        <v>1974</v>
      </c>
      <c r="C69" s="14" t="s">
        <v>1941</v>
      </c>
      <c r="D69" s="14" t="s">
        <v>52</v>
      </c>
      <c r="E69" s="15">
        <v>191.83</v>
      </c>
    </row>
    <row r="70" spans="1:5" ht="13.5" customHeight="1">
      <c r="A70" s="14"/>
      <c r="B70" s="17" t="s">
        <v>246</v>
      </c>
      <c r="C70" s="14" t="s">
        <v>1941</v>
      </c>
      <c r="D70" s="14" t="s">
        <v>250</v>
      </c>
      <c r="E70" s="15">
        <v>926.37</v>
      </c>
    </row>
    <row r="71" spans="1:5" ht="15">
      <c r="A71" s="14"/>
      <c r="B71" s="17" t="s">
        <v>2415</v>
      </c>
      <c r="C71" s="14" t="s">
        <v>1942</v>
      </c>
      <c r="D71" s="14" t="s">
        <v>1971</v>
      </c>
      <c r="E71" s="15">
        <v>11703.59</v>
      </c>
    </row>
    <row r="72" spans="1:5" ht="15">
      <c r="A72" s="14"/>
      <c r="B72" s="17" t="s">
        <v>2198</v>
      </c>
      <c r="C72" s="14" t="s">
        <v>1942</v>
      </c>
      <c r="D72" s="14" t="s">
        <v>1971</v>
      </c>
      <c r="E72" s="15">
        <v>1822.8</v>
      </c>
    </row>
    <row r="73" spans="1:5" ht="15">
      <c r="A73" s="14"/>
      <c r="B73" s="17" t="s">
        <v>1090</v>
      </c>
      <c r="C73" s="14" t="s">
        <v>150</v>
      </c>
      <c r="D73" s="14" t="s">
        <v>971</v>
      </c>
      <c r="E73" s="15">
        <v>867</v>
      </c>
    </row>
    <row r="74" spans="1:5" ht="18.75" customHeight="1">
      <c r="A74" s="118" t="s">
        <v>192</v>
      </c>
      <c r="B74" s="119"/>
      <c r="C74" s="119"/>
      <c r="D74" s="120"/>
      <c r="E74" s="13">
        <f>SUM(E75:E87)</f>
        <v>18484.109999999997</v>
      </c>
    </row>
    <row r="75" spans="1:5" ht="15">
      <c r="A75" s="14"/>
      <c r="B75" s="17" t="s">
        <v>2429</v>
      </c>
      <c r="C75" s="14" t="s">
        <v>146</v>
      </c>
      <c r="D75" s="14" t="s">
        <v>1458</v>
      </c>
      <c r="E75" s="15">
        <v>1590.67</v>
      </c>
    </row>
    <row r="76" spans="1:5" ht="15">
      <c r="A76" s="14"/>
      <c r="B76" s="14" t="s">
        <v>1730</v>
      </c>
      <c r="C76" s="14" t="s">
        <v>147</v>
      </c>
      <c r="D76" s="14" t="s">
        <v>1731</v>
      </c>
      <c r="E76" s="15">
        <v>707.34</v>
      </c>
    </row>
    <row r="77" spans="1:5" ht="15">
      <c r="A77" s="14"/>
      <c r="B77" s="14" t="s">
        <v>415</v>
      </c>
      <c r="C77" s="14" t="s">
        <v>147</v>
      </c>
      <c r="D77" s="14" t="s">
        <v>1783</v>
      </c>
      <c r="E77" s="15">
        <v>5098.42</v>
      </c>
    </row>
    <row r="78" spans="1:5" ht="15">
      <c r="A78" s="14"/>
      <c r="B78" s="14" t="s">
        <v>2137</v>
      </c>
      <c r="C78" s="14" t="s">
        <v>148</v>
      </c>
      <c r="D78" s="14" t="s">
        <v>1783</v>
      </c>
      <c r="E78" s="15">
        <v>1344.2</v>
      </c>
    </row>
    <row r="79" spans="1:5" ht="15">
      <c r="A79" s="14"/>
      <c r="B79" s="17" t="s">
        <v>2593</v>
      </c>
      <c r="C79" s="14" t="s">
        <v>149</v>
      </c>
      <c r="D79" s="14" t="s">
        <v>2594</v>
      </c>
      <c r="E79" s="15">
        <v>3302.65</v>
      </c>
    </row>
    <row r="80" spans="1:5" ht="15">
      <c r="A80" s="14"/>
      <c r="B80" s="14" t="s">
        <v>19</v>
      </c>
      <c r="C80" s="14" t="s">
        <v>1940</v>
      </c>
      <c r="D80" s="14" t="s">
        <v>1731</v>
      </c>
      <c r="E80" s="15">
        <v>362.55</v>
      </c>
    </row>
    <row r="81" spans="1:5" ht="15">
      <c r="A81" s="14"/>
      <c r="B81" s="14" t="s">
        <v>2201</v>
      </c>
      <c r="C81" s="14" t="s">
        <v>1942</v>
      </c>
      <c r="D81" s="14" t="s">
        <v>1536</v>
      </c>
      <c r="E81" s="15">
        <v>726.72</v>
      </c>
    </row>
    <row r="82" spans="1:5" ht="15">
      <c r="A82" s="14"/>
      <c r="B82" s="18" t="s">
        <v>1282</v>
      </c>
      <c r="C82" s="14" t="s">
        <v>1942</v>
      </c>
      <c r="D82" s="14" t="s">
        <v>1536</v>
      </c>
      <c r="E82" s="18">
        <v>923.13</v>
      </c>
    </row>
    <row r="83" spans="1:5" ht="15">
      <c r="A83" s="14"/>
      <c r="B83" s="14" t="s">
        <v>19</v>
      </c>
      <c r="C83" s="14" t="s">
        <v>1942</v>
      </c>
      <c r="D83" s="14" t="s">
        <v>1731</v>
      </c>
      <c r="E83" s="15">
        <v>362.55</v>
      </c>
    </row>
    <row r="84" spans="1:5" ht="15">
      <c r="A84" s="14"/>
      <c r="B84" s="14" t="s">
        <v>1095</v>
      </c>
      <c r="C84" s="14" t="s">
        <v>150</v>
      </c>
      <c r="D84" s="14" t="s">
        <v>1536</v>
      </c>
      <c r="E84" s="15">
        <v>196.61</v>
      </c>
    </row>
    <row r="85" spans="1:5" ht="15">
      <c r="A85" s="14"/>
      <c r="B85" s="17" t="s">
        <v>2243</v>
      </c>
      <c r="C85" s="14" t="s">
        <v>150</v>
      </c>
      <c r="D85" s="14" t="s">
        <v>2244</v>
      </c>
      <c r="E85" s="15">
        <v>1436.26</v>
      </c>
    </row>
    <row r="86" spans="1:5" ht="15">
      <c r="A86" s="14"/>
      <c r="B86" s="17" t="s">
        <v>2245</v>
      </c>
      <c r="C86" s="14" t="s">
        <v>151</v>
      </c>
      <c r="D86" s="14" t="s">
        <v>2246</v>
      </c>
      <c r="E86" s="15">
        <v>1327.71</v>
      </c>
    </row>
    <row r="87" spans="1:5" ht="15">
      <c r="A87" s="14"/>
      <c r="B87" s="14" t="s">
        <v>1096</v>
      </c>
      <c r="C87" s="14" t="s">
        <v>151</v>
      </c>
      <c r="D87" s="14" t="s">
        <v>1536</v>
      </c>
      <c r="E87" s="15">
        <v>1105.3</v>
      </c>
    </row>
    <row r="88" spans="1:5" ht="16.5" customHeight="1">
      <c r="A88" s="122" t="s">
        <v>196</v>
      </c>
      <c r="B88" s="122"/>
      <c r="C88" s="122"/>
      <c r="D88" s="122"/>
      <c r="E88" s="13">
        <v>42737.76</v>
      </c>
    </row>
    <row r="89" spans="1:5" ht="21" customHeight="1">
      <c r="A89" s="122" t="s">
        <v>199</v>
      </c>
      <c r="B89" s="122"/>
      <c r="C89" s="122"/>
      <c r="D89" s="122"/>
      <c r="E89" s="13">
        <f>SUM(E90:E101)</f>
        <v>105962.43299999998</v>
      </c>
    </row>
    <row r="90" spans="1:5" ht="15">
      <c r="A90" s="14"/>
      <c r="B90" s="14">
        <v>2674.5</v>
      </c>
      <c r="C90" s="14" t="s">
        <v>146</v>
      </c>
      <c r="D90" s="14">
        <v>3.12</v>
      </c>
      <c r="E90" s="15">
        <f>B90*D90</f>
        <v>8344.44</v>
      </c>
    </row>
    <row r="91" spans="1:5" ht="15">
      <c r="A91" s="14"/>
      <c r="B91" s="14">
        <v>2674.5</v>
      </c>
      <c r="C91" s="14" t="s">
        <v>145</v>
      </c>
      <c r="D91" s="14">
        <v>3.106</v>
      </c>
      <c r="E91" s="15">
        <f>B91*D91</f>
        <v>8306.997</v>
      </c>
    </row>
    <row r="92" spans="1:5" ht="15">
      <c r="A92" s="14"/>
      <c r="B92" s="14">
        <v>2674.5</v>
      </c>
      <c r="C92" s="14" t="s">
        <v>147</v>
      </c>
      <c r="D92" s="14">
        <v>3.324</v>
      </c>
      <c r="E92" s="15">
        <f>B92*D92</f>
        <v>8890.038</v>
      </c>
    </row>
    <row r="93" spans="1:5" ht="15">
      <c r="A93" s="14"/>
      <c r="B93" s="14">
        <v>2739.6</v>
      </c>
      <c r="C93" s="14" t="s">
        <v>148</v>
      </c>
      <c r="D93" s="14">
        <v>3.5</v>
      </c>
      <c r="E93" s="15">
        <f aca="true" t="shared" si="0" ref="E93:E101">B93*D93</f>
        <v>9588.6</v>
      </c>
    </row>
    <row r="94" spans="1:5" ht="15">
      <c r="A94" s="14"/>
      <c r="B94" s="14">
        <v>2739.6</v>
      </c>
      <c r="C94" s="14" t="s">
        <v>149</v>
      </c>
      <c r="D94" s="14">
        <v>3.159</v>
      </c>
      <c r="E94" s="15">
        <f t="shared" si="0"/>
        <v>8654.3964</v>
      </c>
    </row>
    <row r="95" spans="1:5" ht="15">
      <c r="A95" s="14"/>
      <c r="B95" s="14">
        <v>2739.6</v>
      </c>
      <c r="C95" s="14" t="s">
        <v>152</v>
      </c>
      <c r="D95" s="14">
        <v>3.526</v>
      </c>
      <c r="E95" s="15">
        <f t="shared" si="0"/>
        <v>9659.8296</v>
      </c>
    </row>
    <row r="96" spans="1:5" ht="15">
      <c r="A96" s="14"/>
      <c r="B96" s="14">
        <v>2739.6</v>
      </c>
      <c r="C96" s="14" t="s">
        <v>1940</v>
      </c>
      <c r="D96" s="14">
        <v>3</v>
      </c>
      <c r="E96" s="15">
        <f t="shared" si="0"/>
        <v>8218.8</v>
      </c>
    </row>
    <row r="97" spans="1:5" ht="15">
      <c r="A97" s="14"/>
      <c r="B97" s="14">
        <v>2739.6</v>
      </c>
      <c r="C97" s="14" t="s">
        <v>1941</v>
      </c>
      <c r="D97" s="14">
        <v>3.12</v>
      </c>
      <c r="E97" s="15">
        <f t="shared" si="0"/>
        <v>8547.552</v>
      </c>
    </row>
    <row r="98" spans="1:5" ht="15">
      <c r="A98" s="14"/>
      <c r="B98" s="14">
        <v>2739.6</v>
      </c>
      <c r="C98" s="14" t="s">
        <v>1942</v>
      </c>
      <c r="D98" s="14">
        <v>3.69</v>
      </c>
      <c r="E98" s="15">
        <f t="shared" si="0"/>
        <v>10109.124</v>
      </c>
    </row>
    <row r="99" spans="1:5" ht="15">
      <c r="A99" s="14"/>
      <c r="B99" s="14">
        <v>2739.6</v>
      </c>
      <c r="C99" s="14" t="s">
        <v>150</v>
      </c>
      <c r="D99" s="14">
        <v>3.12</v>
      </c>
      <c r="E99" s="15">
        <f t="shared" si="0"/>
        <v>8547.552</v>
      </c>
    </row>
    <row r="100" spans="1:5" ht="15">
      <c r="A100" s="14"/>
      <c r="B100" s="14">
        <v>2739.6</v>
      </c>
      <c r="C100" s="14" t="s">
        <v>144</v>
      </c>
      <c r="D100" s="14">
        <v>3.12</v>
      </c>
      <c r="E100" s="15">
        <f t="shared" si="0"/>
        <v>8547.552</v>
      </c>
    </row>
    <row r="101" spans="1:5" ht="15">
      <c r="A101" s="14"/>
      <c r="B101" s="14">
        <v>2739.6</v>
      </c>
      <c r="C101" s="14" t="s">
        <v>151</v>
      </c>
      <c r="D101" s="14">
        <v>3.12</v>
      </c>
      <c r="E101" s="15">
        <f t="shared" si="0"/>
        <v>8547.552</v>
      </c>
    </row>
    <row r="102" spans="1:5" ht="16.5" customHeight="1">
      <c r="A102" s="118" t="s">
        <v>194</v>
      </c>
      <c r="B102" s="119"/>
      <c r="C102" s="119"/>
      <c r="D102" s="120"/>
      <c r="E102" s="13">
        <f>SUM(E103:E126)</f>
        <v>21239.879999999997</v>
      </c>
    </row>
    <row r="103" spans="1:5" ht="15">
      <c r="A103" s="11"/>
      <c r="B103" s="17" t="s">
        <v>1617</v>
      </c>
      <c r="C103" s="14" t="s">
        <v>146</v>
      </c>
      <c r="D103" s="14" t="s">
        <v>1622</v>
      </c>
      <c r="E103" s="15">
        <v>232.12</v>
      </c>
    </row>
    <row r="104" spans="1:5" ht="16.5" customHeight="1">
      <c r="A104" s="14"/>
      <c r="B104" s="14" t="s">
        <v>1409</v>
      </c>
      <c r="C104" s="14" t="s">
        <v>145</v>
      </c>
      <c r="D104" s="14" t="s">
        <v>1410</v>
      </c>
      <c r="E104" s="15">
        <v>1622.02</v>
      </c>
    </row>
    <row r="105" spans="1:5" ht="15">
      <c r="A105" s="14"/>
      <c r="B105" s="14" t="s">
        <v>321</v>
      </c>
      <c r="C105" s="14" t="s">
        <v>147</v>
      </c>
      <c r="D105" s="14" t="s">
        <v>324</v>
      </c>
      <c r="E105" s="15">
        <v>1739</v>
      </c>
    </row>
    <row r="106" spans="1:5" ht="15">
      <c r="A106" s="14"/>
      <c r="B106" s="14" t="s">
        <v>1777</v>
      </c>
      <c r="C106" s="14" t="s">
        <v>147</v>
      </c>
      <c r="D106" s="14" t="s">
        <v>351</v>
      </c>
      <c r="E106" s="15">
        <v>1070</v>
      </c>
    </row>
    <row r="107" spans="1:5" ht="15">
      <c r="A107" s="14"/>
      <c r="B107" s="14" t="s">
        <v>352</v>
      </c>
      <c r="C107" s="14" t="s">
        <v>148</v>
      </c>
      <c r="D107" s="14" t="s">
        <v>356</v>
      </c>
      <c r="E107" s="15">
        <v>302.21</v>
      </c>
    </row>
    <row r="108" spans="1:5" ht="15">
      <c r="A108" s="14"/>
      <c r="B108" s="14" t="s">
        <v>2288</v>
      </c>
      <c r="C108" s="14" t="s">
        <v>148</v>
      </c>
      <c r="D108" s="14" t="s">
        <v>2296</v>
      </c>
      <c r="E108" s="15">
        <v>654.01</v>
      </c>
    </row>
    <row r="109" spans="1:5" ht="17.25" customHeight="1">
      <c r="A109" s="14"/>
      <c r="B109" s="14" t="s">
        <v>782</v>
      </c>
      <c r="C109" s="14" t="s">
        <v>149</v>
      </c>
      <c r="D109" s="14" t="s">
        <v>785</v>
      </c>
      <c r="E109" s="15">
        <v>1556.11</v>
      </c>
    </row>
    <row r="110" spans="1:5" ht="16.5" customHeight="1">
      <c r="A110" s="14"/>
      <c r="B110" s="14" t="s">
        <v>1909</v>
      </c>
      <c r="C110" s="14" t="s">
        <v>1940</v>
      </c>
      <c r="D110" s="14" t="s">
        <v>1912</v>
      </c>
      <c r="E110" s="15">
        <v>3505</v>
      </c>
    </row>
    <row r="111" spans="1:5" ht="15">
      <c r="A111" s="14"/>
      <c r="B111" s="14" t="s">
        <v>2057</v>
      </c>
      <c r="C111" s="14" t="s">
        <v>1941</v>
      </c>
      <c r="D111" s="14" t="s">
        <v>2068</v>
      </c>
      <c r="E111" s="15">
        <v>2656.43</v>
      </c>
    </row>
    <row r="112" spans="1:5" ht="15">
      <c r="A112" s="14"/>
      <c r="B112" s="14" t="s">
        <v>1023</v>
      </c>
      <c r="C112" s="14" t="s">
        <v>1942</v>
      </c>
      <c r="D112" s="14" t="s">
        <v>2405</v>
      </c>
      <c r="E112" s="15">
        <v>282.16</v>
      </c>
    </row>
    <row r="113" spans="1:5" ht="15">
      <c r="A113" s="14"/>
      <c r="B113" s="14" t="s">
        <v>1159</v>
      </c>
      <c r="C113" s="14" t="s">
        <v>1942</v>
      </c>
      <c r="D113" s="14" t="s">
        <v>1165</v>
      </c>
      <c r="E113" s="15">
        <v>79.18</v>
      </c>
    </row>
    <row r="114" spans="1:5" ht="15">
      <c r="A114" s="14"/>
      <c r="B114" s="14" t="s">
        <v>895</v>
      </c>
      <c r="C114" s="14" t="s">
        <v>1942</v>
      </c>
      <c r="D114" s="14" t="s">
        <v>898</v>
      </c>
      <c r="E114" s="15">
        <v>420.13</v>
      </c>
    </row>
    <row r="115" spans="1:5" ht="15">
      <c r="A115" s="14"/>
      <c r="B115" s="14" t="s">
        <v>2632</v>
      </c>
      <c r="C115" s="14" t="s">
        <v>1942</v>
      </c>
      <c r="D115" s="14" t="s">
        <v>2634</v>
      </c>
      <c r="E115" s="15">
        <v>198.83</v>
      </c>
    </row>
    <row r="116" spans="1:5" ht="15">
      <c r="A116" s="14"/>
      <c r="B116" s="14" t="s">
        <v>806</v>
      </c>
      <c r="C116" s="14" t="s">
        <v>150</v>
      </c>
      <c r="D116" s="14" t="s">
        <v>2247</v>
      </c>
      <c r="E116" s="15">
        <v>1077</v>
      </c>
    </row>
    <row r="117" spans="1:5" ht="15">
      <c r="A117" s="14"/>
      <c r="B117" s="14" t="s">
        <v>808</v>
      </c>
      <c r="C117" s="14" t="s">
        <v>150</v>
      </c>
      <c r="D117" s="14" t="s">
        <v>2248</v>
      </c>
      <c r="E117" s="15">
        <v>225</v>
      </c>
    </row>
    <row r="118" spans="1:5" ht="15">
      <c r="A118" s="14"/>
      <c r="B118" s="14" t="s">
        <v>2505</v>
      </c>
      <c r="C118" s="14" t="s">
        <v>150</v>
      </c>
      <c r="D118" s="14" t="s">
        <v>2249</v>
      </c>
      <c r="E118" s="15">
        <v>773</v>
      </c>
    </row>
    <row r="119" spans="1:5" ht="14.25" customHeight="1">
      <c r="A119" s="14"/>
      <c r="B119" s="14" t="s">
        <v>2250</v>
      </c>
      <c r="C119" s="14" t="s">
        <v>150</v>
      </c>
      <c r="D119" s="14" t="s">
        <v>1072</v>
      </c>
      <c r="E119" s="15">
        <v>1573</v>
      </c>
    </row>
    <row r="120" spans="1:5" ht="15">
      <c r="A120" s="14"/>
      <c r="B120" s="14" t="s">
        <v>1073</v>
      </c>
      <c r="C120" s="14" t="s">
        <v>150</v>
      </c>
      <c r="D120" s="14" t="s">
        <v>1074</v>
      </c>
      <c r="E120" s="15">
        <v>589</v>
      </c>
    </row>
    <row r="121" spans="1:5" ht="15">
      <c r="A121" s="14"/>
      <c r="B121" s="14" t="s">
        <v>1075</v>
      </c>
      <c r="C121" s="14" t="s">
        <v>144</v>
      </c>
      <c r="D121" s="14" t="s">
        <v>1076</v>
      </c>
      <c r="E121" s="15">
        <v>11</v>
      </c>
    </row>
    <row r="122" spans="1:5" ht="15">
      <c r="A122" s="14"/>
      <c r="B122" s="14" t="s">
        <v>1097</v>
      </c>
      <c r="C122" s="14" t="s">
        <v>144</v>
      </c>
      <c r="D122" s="14" t="s">
        <v>1077</v>
      </c>
      <c r="E122" s="15">
        <v>228</v>
      </c>
    </row>
    <row r="123" spans="1:5" ht="15">
      <c r="A123" s="14"/>
      <c r="B123" s="14" t="s">
        <v>2507</v>
      </c>
      <c r="C123" s="14" t="s">
        <v>144</v>
      </c>
      <c r="D123" s="14" t="s">
        <v>1078</v>
      </c>
      <c r="E123" s="15">
        <v>76.08</v>
      </c>
    </row>
    <row r="124" spans="1:5" ht="14.25" customHeight="1">
      <c r="A124" s="14"/>
      <c r="B124" s="14" t="s">
        <v>227</v>
      </c>
      <c r="C124" s="14" t="s">
        <v>144</v>
      </c>
      <c r="D124" s="14" t="s">
        <v>1079</v>
      </c>
      <c r="E124" s="15">
        <v>522</v>
      </c>
    </row>
    <row r="125" spans="1:5" ht="15">
      <c r="A125" s="14"/>
      <c r="B125" s="14" t="s">
        <v>1080</v>
      </c>
      <c r="C125" s="14" t="s">
        <v>151</v>
      </c>
      <c r="D125" s="14" t="s">
        <v>1081</v>
      </c>
      <c r="E125" s="15">
        <v>422</v>
      </c>
    </row>
    <row r="126" spans="1:5" ht="15">
      <c r="A126" s="14"/>
      <c r="B126" s="14" t="s">
        <v>224</v>
      </c>
      <c r="C126" s="14" t="s">
        <v>151</v>
      </c>
      <c r="D126" s="14" t="s">
        <v>1082</v>
      </c>
      <c r="E126" s="15">
        <v>1426.6</v>
      </c>
    </row>
    <row r="127" spans="1:5" ht="16.5" customHeight="1">
      <c r="A127" s="118" t="s">
        <v>200</v>
      </c>
      <c r="B127" s="119"/>
      <c r="C127" s="119"/>
      <c r="D127" s="120"/>
      <c r="E127" s="13">
        <f>SUM(E128:E129)</f>
        <v>4188.99</v>
      </c>
    </row>
    <row r="128" spans="1:5" ht="15">
      <c r="A128" s="14"/>
      <c r="B128" s="14"/>
      <c r="C128" s="14"/>
      <c r="D128" s="14" t="s">
        <v>1490</v>
      </c>
      <c r="E128" s="15">
        <v>2958.72</v>
      </c>
    </row>
    <row r="129" spans="1:5" ht="15">
      <c r="A129" s="14"/>
      <c r="B129" s="14" t="s">
        <v>1777</v>
      </c>
      <c r="C129" s="14" t="s">
        <v>149</v>
      </c>
      <c r="D129" s="14" t="s">
        <v>2597</v>
      </c>
      <c r="E129" s="15">
        <v>1230.27</v>
      </c>
    </row>
    <row r="130" spans="1:5" s="5" customFormat="1" ht="15">
      <c r="A130" s="115" t="s">
        <v>226</v>
      </c>
      <c r="B130" s="115"/>
      <c r="C130" s="115"/>
      <c r="D130" s="115"/>
      <c r="E130" s="28">
        <v>34518.96</v>
      </c>
    </row>
    <row r="131" spans="1:5" ht="15">
      <c r="A131" s="116" t="s">
        <v>217</v>
      </c>
      <c r="B131" s="116"/>
      <c r="C131" s="116"/>
      <c r="D131" s="116"/>
      <c r="E131" s="15">
        <v>57531.6</v>
      </c>
    </row>
    <row r="132" spans="1:5" ht="15">
      <c r="A132" s="116" t="s">
        <v>1292</v>
      </c>
      <c r="B132" s="116"/>
      <c r="C132" s="116"/>
      <c r="D132" s="116"/>
      <c r="E132" s="15">
        <v>47026.4</v>
      </c>
    </row>
    <row r="133" spans="1:5" ht="15">
      <c r="A133" s="117" t="s">
        <v>1293</v>
      </c>
      <c r="B133" s="117"/>
      <c r="C133" s="117"/>
      <c r="D133" s="117"/>
      <c r="E133" s="13">
        <f>SUM(E3+E17+E130+E131+E132)</f>
        <v>509282.063</v>
      </c>
    </row>
    <row r="134" spans="1:5" ht="15">
      <c r="A134" s="113" t="s">
        <v>1294</v>
      </c>
      <c r="B134" s="113"/>
      <c r="C134" s="113"/>
      <c r="D134" s="113"/>
      <c r="E134" s="15">
        <v>412814.02</v>
      </c>
    </row>
    <row r="135" spans="1:5" ht="15">
      <c r="A135" s="113" t="s">
        <v>1295</v>
      </c>
      <c r="B135" s="113"/>
      <c r="C135" s="113"/>
      <c r="D135" s="113"/>
      <c r="E135" s="15">
        <v>57449.97</v>
      </c>
    </row>
    <row r="136" spans="1:5" ht="15">
      <c r="A136" s="113" t="s">
        <v>831</v>
      </c>
      <c r="B136" s="113"/>
      <c r="C136" s="113"/>
      <c r="D136" s="113"/>
      <c r="E136" s="15">
        <v>1303495.25</v>
      </c>
    </row>
    <row r="137" spans="1:5" ht="15">
      <c r="A137" s="113" t="s">
        <v>832</v>
      </c>
      <c r="B137" s="113"/>
      <c r="C137" s="113"/>
      <c r="D137" s="113"/>
      <c r="E137" s="15">
        <v>492120.07</v>
      </c>
    </row>
    <row r="138" spans="1:5" ht="15">
      <c r="A138" s="113" t="s">
        <v>833</v>
      </c>
      <c r="B138" s="113"/>
      <c r="C138" s="113"/>
      <c r="D138" s="113"/>
      <c r="E138" s="15">
        <v>1158990.99</v>
      </c>
    </row>
    <row r="139" spans="1:5" ht="15">
      <c r="A139" s="113" t="s">
        <v>834</v>
      </c>
      <c r="B139" s="113"/>
      <c r="C139" s="113"/>
      <c r="D139" s="113"/>
      <c r="E139" s="15">
        <v>178551.43</v>
      </c>
    </row>
    <row r="140" spans="1:5" ht="15">
      <c r="A140" s="113" t="s">
        <v>835</v>
      </c>
      <c r="B140" s="113"/>
      <c r="C140" s="113"/>
      <c r="D140" s="113"/>
      <c r="E140" s="15">
        <v>67849.54</v>
      </c>
    </row>
    <row r="141" spans="1:5" ht="15">
      <c r="A141" s="113" t="s">
        <v>836</v>
      </c>
      <c r="B141" s="113"/>
      <c r="C141" s="113"/>
      <c r="D141" s="113"/>
      <c r="E141" s="15"/>
    </row>
    <row r="142" spans="1:5" ht="15.75" customHeight="1">
      <c r="A142" s="113" t="s">
        <v>1238</v>
      </c>
      <c r="B142" s="113"/>
      <c r="C142" s="113"/>
      <c r="D142" s="113"/>
      <c r="E142" s="15">
        <f>SUM(E136-E138)</f>
        <v>144504.26</v>
      </c>
    </row>
    <row r="143" spans="1:5" ht="17.25" customHeight="1">
      <c r="A143" s="113" t="s">
        <v>1538</v>
      </c>
      <c r="B143" s="113"/>
      <c r="C143" s="113"/>
      <c r="D143" s="113"/>
      <c r="E143" s="15">
        <f>SUM(E139-E141)</f>
        <v>178551.43</v>
      </c>
    </row>
    <row r="144" spans="1:5" ht="27" customHeight="1">
      <c r="A144" s="113" t="s">
        <v>2213</v>
      </c>
      <c r="B144" s="113"/>
      <c r="C144" s="113"/>
      <c r="D144" s="113"/>
      <c r="E144" s="15">
        <f>SUM(E137-E138)</f>
        <v>-666870.9199999999</v>
      </c>
    </row>
  </sheetData>
  <sheetProtection/>
  <mergeCells count="31">
    <mergeCell ref="A139:D139"/>
    <mergeCell ref="A133:D133"/>
    <mergeCell ref="A144:D144"/>
    <mergeCell ref="A88:D88"/>
    <mergeCell ref="A89:D89"/>
    <mergeCell ref="A143:D143"/>
    <mergeCell ref="A130:D130"/>
    <mergeCell ref="A135:D135"/>
    <mergeCell ref="A102:D102"/>
    <mergeCell ref="A138:D138"/>
    <mergeCell ref="A142:D142"/>
    <mergeCell ref="B17:D17"/>
    <mergeCell ref="A140:D140"/>
    <mergeCell ref="A137:D137"/>
    <mergeCell ref="A141:D141"/>
    <mergeCell ref="A131:D131"/>
    <mergeCell ref="B3:C3"/>
    <mergeCell ref="A4:D4"/>
    <mergeCell ref="A33:D33"/>
    <mergeCell ref="A74:D74"/>
    <mergeCell ref="A134:D134"/>
    <mergeCell ref="A12:D12"/>
    <mergeCell ref="A132:D132"/>
    <mergeCell ref="A24:D24"/>
    <mergeCell ref="A127:D127"/>
    <mergeCell ref="A1:E1"/>
    <mergeCell ref="A136:D136"/>
    <mergeCell ref="A67:D67"/>
    <mergeCell ref="A6:D6"/>
    <mergeCell ref="A18:D18"/>
    <mergeCell ref="A47:D47"/>
  </mergeCells>
  <printOptions/>
  <pageMargins left="0.4724409448818898" right="0.15748031496062992" top="0.3937007874015748" bottom="0.1968503937007874" header="0.1968503937007874" footer="0.15748031496062992"/>
  <pageSetup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5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E6" sqref="E6"/>
    </sheetView>
  </sheetViews>
  <sheetFormatPr defaultColWidth="13.375" defaultRowHeight="12.75"/>
  <cols>
    <col min="1" max="1" width="5.125" style="1" customWidth="1"/>
    <col min="2" max="2" width="14.125" style="2" customWidth="1"/>
    <col min="3" max="3" width="10.75390625" style="1" customWidth="1"/>
    <col min="4" max="4" width="58.75390625" style="1" customWidth="1"/>
    <col min="5" max="5" width="12.125" style="1" customWidth="1"/>
    <col min="6" max="91" width="12.375" style="1" customWidth="1"/>
    <col min="92" max="16384" width="13.375" style="1" customWidth="1"/>
  </cols>
  <sheetData>
    <row r="1" spans="1:5" ht="15.75" customHeight="1">
      <c r="A1" s="121" t="s">
        <v>1252</v>
      </c>
      <c r="B1" s="121"/>
      <c r="C1" s="121"/>
      <c r="D1" s="121"/>
      <c r="E1" s="121"/>
    </row>
    <row r="2" spans="1:5" ht="30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 customHeight="1">
      <c r="A3" s="10"/>
      <c r="B3" s="127" t="s">
        <v>1943</v>
      </c>
      <c r="C3" s="127"/>
      <c r="D3" s="10"/>
      <c r="E3" s="16">
        <f>SUM(E4)</f>
        <v>129036.38</v>
      </c>
    </row>
    <row r="4" spans="1:5" ht="21" customHeight="1">
      <c r="A4" s="122" t="s">
        <v>1253</v>
      </c>
      <c r="B4" s="122"/>
      <c r="C4" s="122"/>
      <c r="D4" s="122"/>
      <c r="E4" s="13">
        <f>SUM(E5:E8)</f>
        <v>129036.38</v>
      </c>
    </row>
    <row r="5" spans="1:5" ht="30">
      <c r="A5" s="11"/>
      <c r="B5" s="15" t="s">
        <v>1071</v>
      </c>
      <c r="C5" s="14" t="s">
        <v>1942</v>
      </c>
      <c r="D5" s="14" t="s">
        <v>1423</v>
      </c>
      <c r="E5" s="15">
        <v>29875</v>
      </c>
    </row>
    <row r="6" spans="1:5" ht="15">
      <c r="A6" s="11"/>
      <c r="B6" s="15" t="s">
        <v>1179</v>
      </c>
      <c r="C6" s="14" t="s">
        <v>1942</v>
      </c>
      <c r="D6" s="14" t="s">
        <v>1180</v>
      </c>
      <c r="E6" s="15">
        <v>74552</v>
      </c>
    </row>
    <row r="7" spans="1:5" ht="15">
      <c r="A7" s="11"/>
      <c r="B7" s="15" t="s">
        <v>1664</v>
      </c>
      <c r="C7" s="14" t="s">
        <v>146</v>
      </c>
      <c r="D7" s="14" t="s">
        <v>1665</v>
      </c>
      <c r="E7" s="15">
        <v>679.58</v>
      </c>
    </row>
    <row r="8" spans="1:5" ht="30">
      <c r="A8" s="11"/>
      <c r="B8" s="15" t="s">
        <v>2199</v>
      </c>
      <c r="C8" s="14" t="s">
        <v>1942</v>
      </c>
      <c r="D8" s="14" t="s">
        <v>2200</v>
      </c>
      <c r="E8" s="15">
        <v>23929.8</v>
      </c>
    </row>
    <row r="9" spans="1:5" ht="15" customHeight="1">
      <c r="A9" s="10"/>
      <c r="B9" s="127" t="s">
        <v>1978</v>
      </c>
      <c r="C9" s="127"/>
      <c r="D9" s="10"/>
      <c r="E9" s="16">
        <f>SUM(E10+E13+E22+E26+E29+E39+E40+E53+E59)</f>
        <v>71154.655</v>
      </c>
    </row>
    <row r="10" spans="1:5" ht="15">
      <c r="A10" s="118" t="s">
        <v>1946</v>
      </c>
      <c r="B10" s="119"/>
      <c r="C10" s="119"/>
      <c r="D10" s="120"/>
      <c r="E10" s="13">
        <f>SUM(E11:E12)</f>
        <v>3844.2799999999997</v>
      </c>
    </row>
    <row r="11" spans="1:5" ht="15">
      <c r="A11" s="14"/>
      <c r="B11" s="15" t="s">
        <v>1449</v>
      </c>
      <c r="C11" s="14" t="s">
        <v>1942</v>
      </c>
      <c r="D11" s="14" t="s">
        <v>1452</v>
      </c>
      <c r="E11" s="15">
        <v>1454.6</v>
      </c>
    </row>
    <row r="12" spans="1:5" ht="15">
      <c r="A12" s="14"/>
      <c r="B12" s="15" t="s">
        <v>1264</v>
      </c>
      <c r="C12" s="14" t="s">
        <v>1942</v>
      </c>
      <c r="D12" s="14" t="s">
        <v>1272</v>
      </c>
      <c r="E12" s="15">
        <v>2389.68</v>
      </c>
    </row>
    <row r="13" spans="1:5" ht="15" customHeight="1">
      <c r="A13" s="118" t="s">
        <v>1947</v>
      </c>
      <c r="B13" s="119"/>
      <c r="C13" s="119"/>
      <c r="D13" s="120"/>
      <c r="E13" s="13">
        <f>SUM(E14:E21)</f>
        <v>12087.480000000001</v>
      </c>
    </row>
    <row r="14" spans="1:5" ht="18" customHeight="1">
      <c r="A14" s="14"/>
      <c r="B14" s="15" t="s">
        <v>214</v>
      </c>
      <c r="C14" s="14" t="s">
        <v>146</v>
      </c>
      <c r="D14" s="14" t="s">
        <v>2019</v>
      </c>
      <c r="E14" s="15">
        <v>532.36</v>
      </c>
    </row>
    <row r="15" spans="1:5" ht="15">
      <c r="A15" s="14"/>
      <c r="B15" s="15" t="s">
        <v>2046</v>
      </c>
      <c r="C15" s="14"/>
      <c r="D15" s="14" t="s">
        <v>2049</v>
      </c>
      <c r="E15" s="15">
        <v>47.65</v>
      </c>
    </row>
    <row r="16" spans="1:5" ht="15">
      <c r="A16" s="14"/>
      <c r="B16" s="15" t="s">
        <v>1779</v>
      </c>
      <c r="C16" s="14" t="s">
        <v>145</v>
      </c>
      <c r="D16" s="14" t="s">
        <v>1780</v>
      </c>
      <c r="E16" s="15">
        <v>205.08</v>
      </c>
    </row>
    <row r="17" spans="1:5" ht="16.5" customHeight="1">
      <c r="A17" s="14"/>
      <c r="B17" s="15" t="s">
        <v>1777</v>
      </c>
      <c r="C17" s="14" t="s">
        <v>152</v>
      </c>
      <c r="D17" s="14" t="s">
        <v>2531</v>
      </c>
      <c r="E17" s="15">
        <v>6422.8</v>
      </c>
    </row>
    <row r="18" spans="1:5" ht="15">
      <c r="A18" s="14"/>
      <c r="B18" s="15" t="s">
        <v>2078</v>
      </c>
      <c r="C18" s="14" t="s">
        <v>1941</v>
      </c>
      <c r="D18" s="14" t="s">
        <v>2155</v>
      </c>
      <c r="E18" s="15">
        <v>3431.63</v>
      </c>
    </row>
    <row r="19" spans="1:5" ht="15">
      <c r="A19" s="14"/>
      <c r="B19" s="15" t="s">
        <v>1777</v>
      </c>
      <c r="C19" s="14" t="s">
        <v>1942</v>
      </c>
      <c r="D19" s="14" t="s">
        <v>1066</v>
      </c>
      <c r="E19" s="15">
        <v>613.52</v>
      </c>
    </row>
    <row r="20" spans="1:5" ht="15">
      <c r="A20" s="14"/>
      <c r="B20" s="15" t="s">
        <v>240</v>
      </c>
      <c r="C20" s="14" t="s">
        <v>150</v>
      </c>
      <c r="D20" s="14" t="s">
        <v>1174</v>
      </c>
      <c r="E20" s="15">
        <v>780</v>
      </c>
    </row>
    <row r="21" spans="1:5" ht="15">
      <c r="A21" s="14"/>
      <c r="B21" s="15" t="s">
        <v>1084</v>
      </c>
      <c r="C21" s="14" t="s">
        <v>150</v>
      </c>
      <c r="D21" s="14" t="s">
        <v>1175</v>
      </c>
      <c r="E21" s="15">
        <v>54.44</v>
      </c>
    </row>
    <row r="22" spans="1:5" ht="15">
      <c r="A22" s="118" t="s">
        <v>1948</v>
      </c>
      <c r="B22" s="119"/>
      <c r="C22" s="119"/>
      <c r="D22" s="120"/>
      <c r="E22" s="13">
        <f>SUM(E23:E25)</f>
        <v>18237</v>
      </c>
    </row>
    <row r="23" spans="1:5" ht="15">
      <c r="A23" s="14"/>
      <c r="B23" s="15" t="s">
        <v>109</v>
      </c>
      <c r="C23" s="14" t="s">
        <v>1941</v>
      </c>
      <c r="D23" s="14" t="s">
        <v>110</v>
      </c>
      <c r="E23" s="15">
        <v>16260</v>
      </c>
    </row>
    <row r="24" spans="1:5" ht="15">
      <c r="A24" s="14"/>
      <c r="B24" s="15" t="s">
        <v>1395</v>
      </c>
      <c r="C24" s="14" t="s">
        <v>144</v>
      </c>
      <c r="D24" s="14" t="s">
        <v>1176</v>
      </c>
      <c r="E24" s="15">
        <v>1288</v>
      </c>
    </row>
    <row r="25" spans="1:5" ht="15">
      <c r="A25" s="14"/>
      <c r="B25" s="15" t="s">
        <v>798</v>
      </c>
      <c r="C25" s="14" t="s">
        <v>144</v>
      </c>
      <c r="D25" s="14" t="s">
        <v>2541</v>
      </c>
      <c r="E25" s="15">
        <v>689</v>
      </c>
    </row>
    <row r="26" spans="1:5" ht="15">
      <c r="A26" s="118" t="s">
        <v>1951</v>
      </c>
      <c r="B26" s="119"/>
      <c r="C26" s="119"/>
      <c r="D26" s="120"/>
      <c r="E26" s="13">
        <f>SUM(E27:E28)</f>
        <v>243.98000000000002</v>
      </c>
    </row>
    <row r="27" spans="1:5" ht="15">
      <c r="A27" s="14"/>
      <c r="B27" s="15" t="s">
        <v>246</v>
      </c>
      <c r="C27" s="14" t="s">
        <v>1941</v>
      </c>
      <c r="D27" s="14" t="s">
        <v>251</v>
      </c>
      <c r="E27" s="15">
        <v>163.8</v>
      </c>
    </row>
    <row r="28" spans="1:5" ht="15">
      <c r="A28" s="14"/>
      <c r="B28" s="15" t="s">
        <v>994</v>
      </c>
      <c r="C28" s="14" t="s">
        <v>1942</v>
      </c>
      <c r="D28" s="14" t="s">
        <v>999</v>
      </c>
      <c r="E28" s="15">
        <v>80.18</v>
      </c>
    </row>
    <row r="29" spans="1:5" ht="15">
      <c r="A29" s="118" t="s">
        <v>192</v>
      </c>
      <c r="B29" s="119"/>
      <c r="C29" s="119"/>
      <c r="D29" s="120"/>
      <c r="E29" s="13">
        <f>SUM(E31:E38)</f>
        <v>9896.61</v>
      </c>
    </row>
    <row r="30" spans="1:5" ht="15">
      <c r="A30" s="14"/>
      <c r="B30" s="15" t="s">
        <v>1777</v>
      </c>
      <c r="C30" s="14" t="s">
        <v>147</v>
      </c>
      <c r="D30" s="14" t="s">
        <v>1237</v>
      </c>
      <c r="E30" s="15">
        <v>82.58</v>
      </c>
    </row>
    <row r="31" spans="1:5" ht="15">
      <c r="A31" s="14"/>
      <c r="B31" s="15" t="s">
        <v>2225</v>
      </c>
      <c r="C31" s="14" t="s">
        <v>148</v>
      </c>
      <c r="D31" s="14" t="s">
        <v>1783</v>
      </c>
      <c r="E31" s="15">
        <v>588.35</v>
      </c>
    </row>
    <row r="32" spans="1:5" ht="15">
      <c r="A32" s="14"/>
      <c r="B32" s="15" t="s">
        <v>19</v>
      </c>
      <c r="C32" s="14" t="s">
        <v>1940</v>
      </c>
      <c r="D32" s="14" t="s">
        <v>20</v>
      </c>
      <c r="E32" s="15">
        <v>1450</v>
      </c>
    </row>
    <row r="33" spans="1:5" ht="15">
      <c r="A33" s="14"/>
      <c r="B33" s="15" t="s">
        <v>1124</v>
      </c>
      <c r="C33" s="14" t="s">
        <v>1941</v>
      </c>
      <c r="D33" s="14" t="s">
        <v>1125</v>
      </c>
      <c r="E33" s="15">
        <v>3456.5</v>
      </c>
    </row>
    <row r="34" spans="1:5" ht="30">
      <c r="A34" s="14"/>
      <c r="B34" s="15" t="s">
        <v>2201</v>
      </c>
      <c r="C34" s="14" t="s">
        <v>1942</v>
      </c>
      <c r="D34" s="14" t="s">
        <v>1536</v>
      </c>
      <c r="E34" s="15">
        <v>726.72</v>
      </c>
    </row>
    <row r="35" spans="1:5" ht="30">
      <c r="A35" s="14"/>
      <c r="B35" s="18" t="s">
        <v>1282</v>
      </c>
      <c r="C35" s="14" t="s">
        <v>1942</v>
      </c>
      <c r="D35" s="14" t="s">
        <v>1536</v>
      </c>
      <c r="E35" s="18">
        <v>923.13</v>
      </c>
    </row>
    <row r="36" spans="1:5" ht="15">
      <c r="A36" s="14"/>
      <c r="B36" s="15" t="s">
        <v>19</v>
      </c>
      <c r="C36" s="14" t="s">
        <v>1942</v>
      </c>
      <c r="D36" s="14" t="s">
        <v>20</v>
      </c>
      <c r="E36" s="15">
        <v>1450</v>
      </c>
    </row>
    <row r="37" spans="1:5" ht="30">
      <c r="A37" s="14"/>
      <c r="B37" s="15" t="s">
        <v>1095</v>
      </c>
      <c r="C37" s="14" t="s">
        <v>150</v>
      </c>
      <c r="D37" s="14" t="s">
        <v>1536</v>
      </c>
      <c r="E37" s="15">
        <v>196.61</v>
      </c>
    </row>
    <row r="38" spans="1:5" ht="15">
      <c r="A38" s="14"/>
      <c r="B38" s="15" t="s">
        <v>1096</v>
      </c>
      <c r="C38" s="14" t="s">
        <v>151</v>
      </c>
      <c r="D38" s="14" t="s">
        <v>1177</v>
      </c>
      <c r="E38" s="15">
        <v>1105.3</v>
      </c>
    </row>
    <row r="39" spans="1:5" ht="15">
      <c r="A39" s="118" t="s">
        <v>196</v>
      </c>
      <c r="B39" s="119"/>
      <c r="C39" s="119"/>
      <c r="D39" s="120"/>
      <c r="E39" s="13">
        <v>6411.6</v>
      </c>
    </row>
    <row r="40" spans="1:5" ht="15">
      <c r="A40" s="118" t="s">
        <v>199</v>
      </c>
      <c r="B40" s="119"/>
      <c r="C40" s="119"/>
      <c r="D40" s="120"/>
      <c r="E40" s="13">
        <f>SUM(E41:E52)</f>
        <v>15989.954999999998</v>
      </c>
    </row>
    <row r="41" spans="1:5" ht="15">
      <c r="A41" s="14"/>
      <c r="B41" s="15">
        <v>411</v>
      </c>
      <c r="C41" s="14" t="s">
        <v>146</v>
      </c>
      <c r="D41" s="14">
        <v>3.12</v>
      </c>
      <c r="E41" s="15">
        <f>B41*D41</f>
        <v>1282.32</v>
      </c>
    </row>
    <row r="42" spans="1:5" ht="15">
      <c r="A42" s="14"/>
      <c r="B42" s="15">
        <v>411</v>
      </c>
      <c r="C42" s="14" t="s">
        <v>145</v>
      </c>
      <c r="D42" s="14">
        <v>3.106</v>
      </c>
      <c r="E42" s="15">
        <f>B42*D42</f>
        <v>1276.566</v>
      </c>
    </row>
    <row r="43" spans="1:5" ht="15">
      <c r="A43" s="14"/>
      <c r="B43" s="15">
        <v>411</v>
      </c>
      <c r="C43" s="14" t="s">
        <v>147</v>
      </c>
      <c r="D43" s="14">
        <v>3.324</v>
      </c>
      <c r="E43" s="15">
        <f>B43*D43</f>
        <v>1366.164</v>
      </c>
    </row>
    <row r="44" spans="1:5" ht="15">
      <c r="A44" s="14"/>
      <c r="B44" s="15">
        <v>411</v>
      </c>
      <c r="C44" s="14" t="s">
        <v>148</v>
      </c>
      <c r="D44" s="14">
        <v>3.5</v>
      </c>
      <c r="E44" s="15">
        <f aca="true" t="shared" si="0" ref="E44:E52">B44*D44</f>
        <v>1438.5</v>
      </c>
    </row>
    <row r="45" spans="1:5" ht="15">
      <c r="A45" s="14"/>
      <c r="B45" s="15">
        <v>411</v>
      </c>
      <c r="C45" s="14" t="s">
        <v>149</v>
      </c>
      <c r="D45" s="14">
        <v>3.159</v>
      </c>
      <c r="E45" s="15">
        <f t="shared" si="0"/>
        <v>1298.349</v>
      </c>
    </row>
    <row r="46" spans="1:5" ht="15">
      <c r="A46" s="14"/>
      <c r="B46" s="15">
        <v>411</v>
      </c>
      <c r="C46" s="14" t="s">
        <v>152</v>
      </c>
      <c r="D46" s="14">
        <v>3.526</v>
      </c>
      <c r="E46" s="15">
        <f t="shared" si="0"/>
        <v>1449.186</v>
      </c>
    </row>
    <row r="47" spans="1:5" ht="15">
      <c r="A47" s="14"/>
      <c r="B47" s="15">
        <v>411</v>
      </c>
      <c r="C47" s="14" t="s">
        <v>1940</v>
      </c>
      <c r="D47" s="14">
        <v>3</v>
      </c>
      <c r="E47" s="15">
        <f t="shared" si="0"/>
        <v>1233</v>
      </c>
    </row>
    <row r="48" spans="1:5" ht="15">
      <c r="A48" s="14"/>
      <c r="B48" s="15">
        <v>411</v>
      </c>
      <c r="C48" s="14" t="s">
        <v>1941</v>
      </c>
      <c r="D48" s="14">
        <v>3.12</v>
      </c>
      <c r="E48" s="15">
        <f t="shared" si="0"/>
        <v>1282.32</v>
      </c>
    </row>
    <row r="49" spans="1:5" ht="15">
      <c r="A49" s="14"/>
      <c r="B49" s="15">
        <v>411</v>
      </c>
      <c r="C49" s="14" t="s">
        <v>1942</v>
      </c>
      <c r="D49" s="14">
        <v>3.69</v>
      </c>
      <c r="E49" s="15">
        <f t="shared" si="0"/>
        <v>1516.59</v>
      </c>
    </row>
    <row r="50" spans="1:5" ht="15">
      <c r="A50" s="14"/>
      <c r="B50" s="15">
        <v>411</v>
      </c>
      <c r="C50" s="14" t="s">
        <v>150</v>
      </c>
      <c r="D50" s="14">
        <v>3.12</v>
      </c>
      <c r="E50" s="15">
        <f t="shared" si="0"/>
        <v>1282.32</v>
      </c>
    </row>
    <row r="51" spans="1:5" ht="15">
      <c r="A51" s="14"/>
      <c r="B51" s="15">
        <v>411</v>
      </c>
      <c r="C51" s="14" t="s">
        <v>144</v>
      </c>
      <c r="D51" s="14">
        <v>3.12</v>
      </c>
      <c r="E51" s="15">
        <f t="shared" si="0"/>
        <v>1282.32</v>
      </c>
    </row>
    <row r="52" spans="1:5" ht="15">
      <c r="A52" s="14"/>
      <c r="B52" s="15">
        <v>411</v>
      </c>
      <c r="C52" s="14" t="s">
        <v>151</v>
      </c>
      <c r="D52" s="14">
        <v>3.12</v>
      </c>
      <c r="E52" s="15">
        <f t="shared" si="0"/>
        <v>1282.32</v>
      </c>
    </row>
    <row r="53" spans="1:5" ht="15">
      <c r="A53" s="118" t="s">
        <v>194</v>
      </c>
      <c r="B53" s="119"/>
      <c r="C53" s="119"/>
      <c r="D53" s="120"/>
      <c r="E53" s="13">
        <f>SUM(E54:E58)</f>
        <v>3759.2</v>
      </c>
    </row>
    <row r="54" spans="1:5" ht="15">
      <c r="A54" s="14"/>
      <c r="B54" s="15" t="s">
        <v>1409</v>
      </c>
      <c r="C54" s="14" t="s">
        <v>145</v>
      </c>
      <c r="D54" s="14" t="s">
        <v>1416</v>
      </c>
      <c r="E54" s="15">
        <v>53.31</v>
      </c>
    </row>
    <row r="55" spans="1:5" ht="15">
      <c r="A55" s="14"/>
      <c r="B55" s="15" t="s">
        <v>321</v>
      </c>
      <c r="C55" s="14" t="s">
        <v>147</v>
      </c>
      <c r="D55" s="14" t="s">
        <v>322</v>
      </c>
      <c r="E55" s="15">
        <v>768</v>
      </c>
    </row>
    <row r="56" spans="1:5" ht="15">
      <c r="A56" s="14"/>
      <c r="B56" s="15" t="s">
        <v>2057</v>
      </c>
      <c r="C56" s="14" t="s">
        <v>1941</v>
      </c>
      <c r="D56" s="14" t="s">
        <v>2069</v>
      </c>
      <c r="E56" s="15">
        <v>2556.39</v>
      </c>
    </row>
    <row r="57" spans="1:5" ht="15">
      <c r="A57" s="14"/>
      <c r="B57" s="15" t="s">
        <v>1023</v>
      </c>
      <c r="C57" s="14" t="s">
        <v>1942</v>
      </c>
      <c r="D57" s="14" t="s">
        <v>2398</v>
      </c>
      <c r="E57" s="15">
        <v>319.5</v>
      </c>
    </row>
    <row r="58" spans="1:5" ht="15">
      <c r="A58" s="14"/>
      <c r="B58" s="15" t="s">
        <v>1073</v>
      </c>
      <c r="C58" s="14" t="s">
        <v>150</v>
      </c>
      <c r="D58" s="14" t="s">
        <v>1178</v>
      </c>
      <c r="E58" s="15">
        <v>62</v>
      </c>
    </row>
    <row r="59" spans="1:5" ht="15">
      <c r="A59" s="118" t="s">
        <v>200</v>
      </c>
      <c r="B59" s="119"/>
      <c r="C59" s="119"/>
      <c r="D59" s="120"/>
      <c r="E59" s="13">
        <f>SUM(E60:E61)</f>
        <v>684.55</v>
      </c>
    </row>
    <row r="60" spans="1:5" ht="15">
      <c r="A60" s="14"/>
      <c r="B60" s="15"/>
      <c r="C60" s="14"/>
      <c r="D60" s="14" t="s">
        <v>1490</v>
      </c>
      <c r="E60" s="15">
        <v>443.88</v>
      </c>
    </row>
    <row r="61" spans="1:5" ht="15">
      <c r="A61" s="14"/>
      <c r="B61" s="15" t="s">
        <v>1777</v>
      </c>
      <c r="C61" s="14" t="s">
        <v>149</v>
      </c>
      <c r="D61" s="14" t="s">
        <v>2597</v>
      </c>
      <c r="E61" s="15">
        <v>240.67</v>
      </c>
    </row>
    <row r="62" spans="1:5" ht="15">
      <c r="A62" s="116" t="s">
        <v>217</v>
      </c>
      <c r="B62" s="116"/>
      <c r="C62" s="116"/>
      <c r="D62" s="116"/>
      <c r="E62" s="15">
        <v>8631</v>
      </c>
    </row>
    <row r="63" spans="1:5" ht="15">
      <c r="A63" s="116" t="s">
        <v>1292</v>
      </c>
      <c r="B63" s="116"/>
      <c r="C63" s="116"/>
      <c r="D63" s="116"/>
      <c r="E63" s="15">
        <v>8854.72</v>
      </c>
    </row>
    <row r="64" spans="1:5" ht="15">
      <c r="A64" s="116" t="s">
        <v>1293</v>
      </c>
      <c r="B64" s="116"/>
      <c r="C64" s="116"/>
      <c r="D64" s="116"/>
      <c r="E64" s="29">
        <f>SUM(E3+E9+E62+E63)</f>
        <v>217676.755</v>
      </c>
    </row>
    <row r="65" spans="1:5" ht="15">
      <c r="A65" s="113" t="s">
        <v>1294</v>
      </c>
      <c r="B65" s="113"/>
      <c r="C65" s="113"/>
      <c r="D65" s="113"/>
      <c r="E65" s="15">
        <v>73521.26</v>
      </c>
    </row>
    <row r="66" spans="1:5" ht="15">
      <c r="A66" s="113" t="s">
        <v>1295</v>
      </c>
      <c r="B66" s="113"/>
      <c r="C66" s="113"/>
      <c r="D66" s="113"/>
      <c r="E66" s="15">
        <v>12446.89</v>
      </c>
    </row>
    <row r="67" spans="1:5" ht="15">
      <c r="A67" s="113" t="s">
        <v>831</v>
      </c>
      <c r="B67" s="113"/>
      <c r="C67" s="113"/>
      <c r="D67" s="113"/>
      <c r="E67" s="15">
        <v>292742.79</v>
      </c>
    </row>
    <row r="68" spans="1:5" ht="15">
      <c r="A68" s="113" t="s">
        <v>832</v>
      </c>
      <c r="B68" s="113"/>
      <c r="C68" s="113"/>
      <c r="D68" s="113"/>
      <c r="E68" s="15">
        <v>30625.46</v>
      </c>
    </row>
    <row r="69" spans="1:5" ht="15">
      <c r="A69" s="113" t="s">
        <v>833</v>
      </c>
      <c r="B69" s="113"/>
      <c r="C69" s="113"/>
      <c r="D69" s="113"/>
      <c r="E69" s="15">
        <v>309199.4</v>
      </c>
    </row>
    <row r="70" spans="1:5" ht="15">
      <c r="A70" s="113" t="s">
        <v>834</v>
      </c>
      <c r="B70" s="113"/>
      <c r="C70" s="113"/>
      <c r="D70" s="113"/>
      <c r="E70" s="15">
        <v>40356.4</v>
      </c>
    </row>
    <row r="71" spans="1:5" ht="15">
      <c r="A71" s="113" t="s">
        <v>835</v>
      </c>
      <c r="B71" s="113"/>
      <c r="C71" s="113"/>
      <c r="D71" s="113"/>
      <c r="E71" s="15">
        <v>4439.2</v>
      </c>
    </row>
    <row r="72" spans="1:5" ht="15">
      <c r="A72" s="113" t="s">
        <v>836</v>
      </c>
      <c r="B72" s="113"/>
      <c r="C72" s="113"/>
      <c r="D72" s="113"/>
      <c r="E72" s="15">
        <v>0</v>
      </c>
    </row>
    <row r="73" spans="1:5" ht="15">
      <c r="A73" s="113" t="s">
        <v>1098</v>
      </c>
      <c r="B73" s="113"/>
      <c r="C73" s="113"/>
      <c r="D73" s="113"/>
      <c r="E73" s="15">
        <f>SUM(E67-E69)</f>
        <v>-16456.610000000044</v>
      </c>
    </row>
    <row r="74" spans="1:5" ht="15">
      <c r="A74" s="113" t="s">
        <v>1538</v>
      </c>
      <c r="B74" s="113"/>
      <c r="C74" s="113"/>
      <c r="D74" s="113"/>
      <c r="E74" s="15">
        <f>SUM(E70-E72)</f>
        <v>40356.4</v>
      </c>
    </row>
    <row r="75" spans="1:5" ht="15">
      <c r="A75" s="113" t="s">
        <v>2213</v>
      </c>
      <c r="B75" s="113"/>
      <c r="C75" s="113"/>
      <c r="D75" s="113"/>
      <c r="E75" s="15">
        <f>SUM(E68-E69)</f>
        <v>-278573.94</v>
      </c>
    </row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.75" customHeight="1"/>
    <row r="100" ht="17.25" customHeight="1"/>
    <row r="101" ht="27" customHeight="1"/>
  </sheetData>
  <sheetProtection/>
  <mergeCells count="27">
    <mergeCell ref="A62:D62"/>
    <mergeCell ref="A1:E1"/>
    <mergeCell ref="A4:D4"/>
    <mergeCell ref="A10:D10"/>
    <mergeCell ref="A13:D13"/>
    <mergeCell ref="B3:C3"/>
    <mergeCell ref="B9:C9"/>
    <mergeCell ref="A73:D73"/>
    <mergeCell ref="A65:D65"/>
    <mergeCell ref="A66:D66"/>
    <mergeCell ref="A22:D22"/>
    <mergeCell ref="A26:D26"/>
    <mergeCell ref="A29:D29"/>
    <mergeCell ref="A39:D39"/>
    <mergeCell ref="A40:D40"/>
    <mergeCell ref="A53:D53"/>
    <mergeCell ref="A59:D59"/>
    <mergeCell ref="A74:D74"/>
    <mergeCell ref="A63:D63"/>
    <mergeCell ref="A64:D64"/>
    <mergeCell ref="A75:D75"/>
    <mergeCell ref="A67:D67"/>
    <mergeCell ref="A68:D68"/>
    <mergeCell ref="A69:D69"/>
    <mergeCell ref="A70:D70"/>
    <mergeCell ref="A71:D71"/>
    <mergeCell ref="A72:D72"/>
  </mergeCells>
  <printOptions/>
  <pageMargins left="0.33" right="0.16" top="0.33" bottom="0.21" header="0.19" footer="0.17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F121"/>
  <sheetViews>
    <sheetView zoomScalePageLayoutView="0" workbookViewId="0" topLeftCell="A1">
      <pane ySplit="1" topLeftCell="A104" activePane="bottomLeft" state="frozen"/>
      <selection pane="topLeft" activeCell="A2" sqref="A2"/>
      <selection pane="bottomLeft" activeCell="I124" sqref="I124"/>
    </sheetView>
  </sheetViews>
  <sheetFormatPr defaultColWidth="13.375" defaultRowHeight="12.75"/>
  <cols>
    <col min="1" max="1" width="4.125" style="1" hidden="1" customWidth="1"/>
    <col min="2" max="2" width="10.00390625" style="1" customWidth="1"/>
    <col min="3" max="3" width="9.75390625" style="1" customWidth="1"/>
    <col min="4" max="4" width="9.875" style="1" customWidth="1"/>
    <col min="5" max="5" width="51.00390625" style="1" customWidth="1"/>
    <col min="6" max="90" width="12.375" style="1" customWidth="1"/>
    <col min="91" max="16384" width="13.375" style="1" customWidth="1"/>
  </cols>
  <sheetData>
    <row r="1" spans="2:6" ht="12.75" customHeight="1">
      <c r="B1" s="121" t="s">
        <v>1099</v>
      </c>
      <c r="C1" s="121"/>
      <c r="D1" s="121"/>
      <c r="E1" s="121"/>
      <c r="F1" s="121"/>
    </row>
    <row r="2" spans="2:6" ht="12.75" customHeight="1">
      <c r="B2" s="24"/>
      <c r="C2" s="108" t="s">
        <v>195</v>
      </c>
      <c r="D2" s="109" t="s">
        <v>2602</v>
      </c>
      <c r="E2" s="109" t="s">
        <v>1340</v>
      </c>
      <c r="F2" s="109" t="s">
        <v>198</v>
      </c>
    </row>
    <row r="3" spans="2:6" ht="12.75" customHeight="1">
      <c r="B3" s="10"/>
      <c r="C3" s="133" t="s">
        <v>1943</v>
      </c>
      <c r="D3" s="133"/>
      <c r="E3" s="10"/>
      <c r="F3" s="16">
        <f>SUM(F4+F6)</f>
        <v>72294.88</v>
      </c>
    </row>
    <row r="4" spans="2:6" ht="12.75" customHeight="1">
      <c r="B4" s="122" t="s">
        <v>1948</v>
      </c>
      <c r="C4" s="122"/>
      <c r="D4" s="122"/>
      <c r="E4" s="122"/>
      <c r="F4" s="13">
        <f>SUM(F5)</f>
        <v>10629.41</v>
      </c>
    </row>
    <row r="5" spans="2:6" ht="12.75" customHeight="1">
      <c r="B5" s="11"/>
      <c r="C5" s="14" t="s">
        <v>1181</v>
      </c>
      <c r="D5" s="14" t="s">
        <v>144</v>
      </c>
      <c r="E5" s="14" t="s">
        <v>1182</v>
      </c>
      <c r="F5" s="15">
        <v>10629.41</v>
      </c>
    </row>
    <row r="6" spans="2:6" ht="12.75" customHeight="1">
      <c r="B6" s="118" t="s">
        <v>1534</v>
      </c>
      <c r="C6" s="119"/>
      <c r="D6" s="119"/>
      <c r="E6" s="120"/>
      <c r="F6" s="13">
        <f>SUM(F7:F10)</f>
        <v>61665.47</v>
      </c>
    </row>
    <row r="7" spans="2:6" ht="12.75" customHeight="1">
      <c r="B7" s="11"/>
      <c r="C7" s="14" t="s">
        <v>10</v>
      </c>
      <c r="D7" s="14" t="s">
        <v>1941</v>
      </c>
      <c r="E7" s="14" t="s">
        <v>1131</v>
      </c>
      <c r="F7" s="15">
        <v>2799.72</v>
      </c>
    </row>
    <row r="8" spans="2:6" ht="12.75" customHeight="1">
      <c r="B8" s="11"/>
      <c r="C8" s="17" t="s">
        <v>1617</v>
      </c>
      <c r="D8" s="14" t="s">
        <v>146</v>
      </c>
      <c r="E8" s="14" t="s">
        <v>1631</v>
      </c>
      <c r="F8" s="15">
        <v>978.23</v>
      </c>
    </row>
    <row r="9" spans="2:6" ht="30" customHeight="1">
      <c r="B9" s="11"/>
      <c r="C9" s="17" t="s">
        <v>1466</v>
      </c>
      <c r="D9" s="14" t="s">
        <v>146</v>
      </c>
      <c r="E9" s="14" t="s">
        <v>1467</v>
      </c>
      <c r="F9" s="15">
        <v>3493.52</v>
      </c>
    </row>
    <row r="10" spans="2:6" ht="12.75" customHeight="1">
      <c r="B10" s="11"/>
      <c r="C10" s="11"/>
      <c r="D10" s="11" t="s">
        <v>144</v>
      </c>
      <c r="E10" s="11" t="s">
        <v>2547</v>
      </c>
      <c r="F10" s="28">
        <v>54394</v>
      </c>
    </row>
    <row r="11" spans="2:6" ht="12.75" customHeight="1">
      <c r="B11" s="10"/>
      <c r="C11" s="133" t="s">
        <v>1978</v>
      </c>
      <c r="D11" s="133"/>
      <c r="E11" s="10"/>
      <c r="F11" s="16">
        <f>SUM(F12+F18+F25+F42+F49+F58+F74+F75+F88+F105)</f>
        <v>292480.4385</v>
      </c>
    </row>
    <row r="12" spans="2:6" ht="12.75" customHeight="1">
      <c r="B12" s="118" t="s">
        <v>1945</v>
      </c>
      <c r="C12" s="119"/>
      <c r="D12" s="119"/>
      <c r="E12" s="120"/>
      <c r="F12" s="13">
        <f>SUM(F13:F17)</f>
        <v>1576.0900000000001</v>
      </c>
    </row>
    <row r="13" spans="2:6" ht="30.75" customHeight="1">
      <c r="B13" s="14"/>
      <c r="C13" s="14" t="s">
        <v>331</v>
      </c>
      <c r="D13" s="14" t="s">
        <v>147</v>
      </c>
      <c r="E13" s="14" t="s">
        <v>339</v>
      </c>
      <c r="F13" s="15">
        <v>1218.51</v>
      </c>
    </row>
    <row r="14" spans="2:6" ht="12.75" customHeight="1">
      <c r="B14" s="14"/>
      <c r="C14" s="14" t="s">
        <v>45</v>
      </c>
      <c r="D14" s="14" t="s">
        <v>148</v>
      </c>
      <c r="E14" s="14" t="s">
        <v>46</v>
      </c>
      <c r="F14" s="15">
        <v>38.67</v>
      </c>
    </row>
    <row r="15" spans="2:6" ht="12.75" customHeight="1">
      <c r="B15" s="14"/>
      <c r="C15" s="14" t="s">
        <v>815</v>
      </c>
      <c r="D15" s="14" t="s">
        <v>1940</v>
      </c>
      <c r="E15" s="14" t="s">
        <v>818</v>
      </c>
      <c r="F15" s="15">
        <v>133</v>
      </c>
    </row>
    <row r="16" spans="2:6" ht="12.75" customHeight="1">
      <c r="B16" s="14"/>
      <c r="C16" s="14" t="s">
        <v>1084</v>
      </c>
      <c r="D16" s="14" t="s">
        <v>150</v>
      </c>
      <c r="E16" s="14" t="s">
        <v>1185</v>
      </c>
      <c r="F16" s="15">
        <v>95.27</v>
      </c>
    </row>
    <row r="17" spans="2:6" ht="12.75" customHeight="1">
      <c r="B17" s="14"/>
      <c r="C17" s="14" t="s">
        <v>236</v>
      </c>
      <c r="D17" s="14" t="s">
        <v>151</v>
      </c>
      <c r="E17" s="14" t="s">
        <v>1186</v>
      </c>
      <c r="F17" s="15">
        <v>90.64</v>
      </c>
    </row>
    <row r="18" spans="2:6" ht="12.75" customHeight="1">
      <c r="B18" s="118" t="s">
        <v>1946</v>
      </c>
      <c r="C18" s="119"/>
      <c r="D18" s="119"/>
      <c r="E18" s="120"/>
      <c r="F18" s="13">
        <f>SUM(F19:F24)</f>
        <v>9994.71</v>
      </c>
    </row>
    <row r="19" spans="2:6" ht="12.75" customHeight="1">
      <c r="B19" s="14"/>
      <c r="C19" s="14" t="s">
        <v>1764</v>
      </c>
      <c r="D19" s="14" t="s">
        <v>145</v>
      </c>
      <c r="E19" s="14" t="s">
        <v>1771</v>
      </c>
      <c r="F19" s="15">
        <v>930.91</v>
      </c>
    </row>
    <row r="20" spans="2:6" ht="12.75" customHeight="1">
      <c r="B20" s="14"/>
      <c r="C20" s="14" t="s">
        <v>1823</v>
      </c>
      <c r="D20" s="14" t="s">
        <v>147</v>
      </c>
      <c r="E20" s="14" t="s">
        <v>1840</v>
      </c>
      <c r="F20" s="15">
        <v>7740</v>
      </c>
    </row>
    <row r="21" spans="2:6" ht="12.75" customHeight="1">
      <c r="B21" s="14"/>
      <c r="C21" s="14" t="s">
        <v>911</v>
      </c>
      <c r="D21" s="14" t="s">
        <v>149</v>
      </c>
      <c r="E21" s="14" t="s">
        <v>2526</v>
      </c>
      <c r="F21" s="15">
        <v>339.47</v>
      </c>
    </row>
    <row r="22" spans="2:6" ht="12.75" customHeight="1">
      <c r="B22" s="14"/>
      <c r="C22" s="14" t="s">
        <v>1009</v>
      </c>
      <c r="D22" s="14" t="s">
        <v>1942</v>
      </c>
      <c r="E22" s="14" t="s">
        <v>1016</v>
      </c>
      <c r="F22" s="15">
        <v>262.33</v>
      </c>
    </row>
    <row r="23" spans="2:6" ht="12.75" customHeight="1">
      <c r="B23" s="14"/>
      <c r="C23" s="14" t="s">
        <v>1390</v>
      </c>
      <c r="D23" s="14" t="s">
        <v>144</v>
      </c>
      <c r="E23" s="14" t="s">
        <v>1187</v>
      </c>
      <c r="F23" s="15">
        <v>31</v>
      </c>
    </row>
    <row r="24" spans="2:6" ht="12.75" customHeight="1">
      <c r="B24" s="14"/>
      <c r="C24" s="14" t="s">
        <v>233</v>
      </c>
      <c r="D24" s="14" t="s">
        <v>151</v>
      </c>
      <c r="E24" s="14" t="s">
        <v>1188</v>
      </c>
      <c r="F24" s="15">
        <v>691</v>
      </c>
    </row>
    <row r="25" spans="2:6" ht="12.75" customHeight="1">
      <c r="B25" s="118" t="s">
        <v>1947</v>
      </c>
      <c r="C25" s="119"/>
      <c r="D25" s="119"/>
      <c r="E25" s="120"/>
      <c r="F25" s="13">
        <f>SUM(F26:F41)</f>
        <v>40405.06</v>
      </c>
    </row>
    <row r="26" spans="2:6" ht="12.75" customHeight="1">
      <c r="B26" s="14"/>
      <c r="C26" s="17" t="s">
        <v>2027</v>
      </c>
      <c r="D26" s="14" t="s">
        <v>146</v>
      </c>
      <c r="E26" s="14" t="s">
        <v>2028</v>
      </c>
      <c r="F26" s="15">
        <v>195.35</v>
      </c>
    </row>
    <row r="27" spans="2:6" ht="12.75" customHeight="1">
      <c r="B27" s="14"/>
      <c r="C27" s="17" t="s">
        <v>2046</v>
      </c>
      <c r="D27" s="14"/>
      <c r="E27" s="14" t="s">
        <v>1100</v>
      </c>
      <c r="F27" s="15">
        <v>73.08</v>
      </c>
    </row>
    <row r="28" spans="2:6" ht="12.75" customHeight="1">
      <c r="B28" s="14"/>
      <c r="C28" s="17" t="s">
        <v>1779</v>
      </c>
      <c r="D28" s="14" t="s">
        <v>145</v>
      </c>
      <c r="E28" s="14" t="s">
        <v>1780</v>
      </c>
      <c r="F28" s="15">
        <v>205.08</v>
      </c>
    </row>
    <row r="29" spans="2:6" ht="12.75" customHeight="1">
      <c r="B29" s="14"/>
      <c r="C29" s="17" t="s">
        <v>2476</v>
      </c>
      <c r="D29" s="14" t="s">
        <v>147</v>
      </c>
      <c r="E29" s="14" t="s">
        <v>2479</v>
      </c>
      <c r="F29" s="15">
        <v>3406</v>
      </c>
    </row>
    <row r="30" spans="2:6" ht="12.75" customHeight="1">
      <c r="B30" s="14"/>
      <c r="C30" s="17" t="s">
        <v>428</v>
      </c>
      <c r="D30" s="14" t="s">
        <v>147</v>
      </c>
      <c r="E30" s="14" t="s">
        <v>432</v>
      </c>
      <c r="F30" s="15">
        <v>7789.37</v>
      </c>
    </row>
    <row r="31" spans="2:6" ht="12.75" customHeight="1">
      <c r="B31" s="14"/>
      <c r="C31" s="17" t="s">
        <v>2347</v>
      </c>
      <c r="D31" s="14" t="s">
        <v>152</v>
      </c>
      <c r="E31" s="14" t="s">
        <v>2348</v>
      </c>
      <c r="F31" s="15">
        <v>1119</v>
      </c>
    </row>
    <row r="32" spans="2:6" ht="12.75" customHeight="1">
      <c r="B32" s="14"/>
      <c r="C32" s="17" t="s">
        <v>1777</v>
      </c>
      <c r="D32" s="14" t="s">
        <v>152</v>
      </c>
      <c r="E32" s="14" t="s">
        <v>2531</v>
      </c>
      <c r="F32" s="15">
        <v>6422.8</v>
      </c>
    </row>
    <row r="33" spans="2:6" ht="12.75" customHeight="1">
      <c r="B33" s="14"/>
      <c r="C33" s="17" t="s">
        <v>2078</v>
      </c>
      <c r="D33" s="14" t="s">
        <v>1941</v>
      </c>
      <c r="E33" s="14" t="s">
        <v>2156</v>
      </c>
      <c r="F33" s="15">
        <v>1138.64</v>
      </c>
    </row>
    <row r="34" spans="2:6" ht="12.75" customHeight="1">
      <c r="B34" s="14"/>
      <c r="C34" s="17" t="s">
        <v>2164</v>
      </c>
      <c r="D34" s="14" t="s">
        <v>1941</v>
      </c>
      <c r="E34" s="14" t="s">
        <v>2355</v>
      </c>
      <c r="F34" s="15">
        <v>187.89</v>
      </c>
    </row>
    <row r="35" spans="2:6" ht="30.75" customHeight="1">
      <c r="B35" s="14"/>
      <c r="C35" s="17" t="s">
        <v>77</v>
      </c>
      <c r="D35" s="14" t="s">
        <v>1941</v>
      </c>
      <c r="E35" s="14" t="s">
        <v>87</v>
      </c>
      <c r="F35" s="15">
        <v>15860.81</v>
      </c>
    </row>
    <row r="36" spans="2:6" ht="12.75" customHeight="1">
      <c r="B36" s="14"/>
      <c r="C36" s="17" t="s">
        <v>1449</v>
      </c>
      <c r="D36" s="14" t="s">
        <v>1942</v>
      </c>
      <c r="E36" s="14" t="s">
        <v>1451</v>
      </c>
      <c r="F36" s="15">
        <v>216.37</v>
      </c>
    </row>
    <row r="37" spans="2:6" ht="12.75" customHeight="1">
      <c r="B37" s="14"/>
      <c r="C37" s="17" t="s">
        <v>1283</v>
      </c>
      <c r="D37" s="14" t="s">
        <v>1942</v>
      </c>
      <c r="E37" s="14" t="s">
        <v>1286</v>
      </c>
      <c r="F37" s="15">
        <v>38.4</v>
      </c>
    </row>
    <row r="38" spans="2:6" ht="12.75" customHeight="1">
      <c r="B38" s="14"/>
      <c r="C38" s="17" t="s">
        <v>1388</v>
      </c>
      <c r="D38" s="14" t="s">
        <v>150</v>
      </c>
      <c r="E38" s="14" t="s">
        <v>1189</v>
      </c>
      <c r="F38" s="15">
        <v>39</v>
      </c>
    </row>
    <row r="39" spans="2:6" ht="12.75" customHeight="1">
      <c r="B39" s="14"/>
      <c r="C39" s="17" t="s">
        <v>1290</v>
      </c>
      <c r="D39" s="14" t="s">
        <v>150</v>
      </c>
      <c r="E39" s="14" t="s">
        <v>1190</v>
      </c>
      <c r="F39" s="15">
        <v>88</v>
      </c>
    </row>
    <row r="40" spans="2:6" ht="12.75" customHeight="1">
      <c r="B40" s="14"/>
      <c r="C40" s="17" t="s">
        <v>956</v>
      </c>
      <c r="D40" s="14" t="s">
        <v>150</v>
      </c>
      <c r="E40" s="14" t="s">
        <v>264</v>
      </c>
      <c r="F40" s="15">
        <v>3536.27</v>
      </c>
    </row>
    <row r="41" spans="2:6" ht="12.75" customHeight="1">
      <c r="B41" s="14"/>
      <c r="C41" s="17" t="s">
        <v>1391</v>
      </c>
      <c r="D41" s="14" t="s">
        <v>144</v>
      </c>
      <c r="E41" s="14" t="s">
        <v>265</v>
      </c>
      <c r="F41" s="15">
        <v>89</v>
      </c>
    </row>
    <row r="42" spans="2:6" ht="12.75" customHeight="1">
      <c r="B42" s="118" t="s">
        <v>1948</v>
      </c>
      <c r="C42" s="119"/>
      <c r="D42" s="119"/>
      <c r="E42" s="120"/>
      <c r="F42" s="13">
        <f>SUM(F43:F48)</f>
        <v>10300.22</v>
      </c>
    </row>
    <row r="43" spans="2:6" ht="12.75" customHeight="1">
      <c r="B43" s="14"/>
      <c r="C43" s="14" t="s">
        <v>171</v>
      </c>
      <c r="D43" s="14" t="s">
        <v>145</v>
      </c>
      <c r="E43" s="14" t="s">
        <v>1367</v>
      </c>
      <c r="F43" s="15">
        <v>2037.78</v>
      </c>
    </row>
    <row r="44" spans="2:6" ht="12.75" customHeight="1">
      <c r="B44" s="14"/>
      <c r="C44" s="14" t="s">
        <v>1734</v>
      </c>
      <c r="D44" s="14" t="s">
        <v>145</v>
      </c>
      <c r="E44" s="14" t="s">
        <v>1736</v>
      </c>
      <c r="F44" s="15">
        <v>674.37</v>
      </c>
    </row>
    <row r="45" spans="2:6" ht="12.75" customHeight="1">
      <c r="B45" s="14"/>
      <c r="C45" s="14" t="s">
        <v>2321</v>
      </c>
      <c r="D45" s="14" t="s">
        <v>1940</v>
      </c>
      <c r="E45" s="14" t="s">
        <v>2329</v>
      </c>
      <c r="F45" s="15">
        <v>944.18</v>
      </c>
    </row>
    <row r="46" spans="2:6" ht="12.75" customHeight="1">
      <c r="B46" s="14"/>
      <c r="C46" s="14" t="s">
        <v>967</v>
      </c>
      <c r="D46" s="14" t="s">
        <v>150</v>
      </c>
      <c r="E46" s="14" t="s">
        <v>266</v>
      </c>
      <c r="F46" s="15">
        <v>2188</v>
      </c>
    </row>
    <row r="47" spans="2:6" ht="12.75" customHeight="1">
      <c r="B47" s="14"/>
      <c r="C47" s="14" t="s">
        <v>968</v>
      </c>
      <c r="D47" s="14" t="s">
        <v>150</v>
      </c>
      <c r="E47" s="14" t="s">
        <v>2545</v>
      </c>
      <c r="F47" s="15">
        <v>485</v>
      </c>
    </row>
    <row r="48" spans="2:6" ht="12.75" customHeight="1">
      <c r="B48" s="14"/>
      <c r="C48" s="14" t="s">
        <v>1397</v>
      </c>
      <c r="D48" s="14" t="s">
        <v>151</v>
      </c>
      <c r="E48" s="14" t="s">
        <v>267</v>
      </c>
      <c r="F48" s="15">
        <v>3970.89</v>
      </c>
    </row>
    <row r="49" spans="2:6" ht="12.75" customHeight="1">
      <c r="B49" s="118" t="s">
        <v>1951</v>
      </c>
      <c r="C49" s="119"/>
      <c r="D49" s="119"/>
      <c r="E49" s="120"/>
      <c r="F49" s="13">
        <f>SUM(F50:F57)</f>
        <v>4338.5199999999995</v>
      </c>
    </row>
    <row r="50" spans="2:6" ht="28.5" customHeight="1">
      <c r="B50" s="14"/>
      <c r="C50" s="14" t="s">
        <v>1551</v>
      </c>
      <c r="D50" s="14" t="s">
        <v>146</v>
      </c>
      <c r="E50" s="14" t="s">
        <v>1578</v>
      </c>
      <c r="F50" s="15">
        <v>62.47</v>
      </c>
    </row>
    <row r="51" spans="2:6" ht="12.75" customHeight="1">
      <c r="B51" s="14"/>
      <c r="C51" s="14" t="s">
        <v>370</v>
      </c>
      <c r="D51" s="14" t="s">
        <v>149</v>
      </c>
      <c r="E51" s="14" t="s">
        <v>2013</v>
      </c>
      <c r="F51" s="15">
        <v>1475.04</v>
      </c>
    </row>
    <row r="52" spans="2:6" ht="12.75" customHeight="1">
      <c r="B52" s="14"/>
      <c r="C52" s="14" t="s">
        <v>1938</v>
      </c>
      <c r="D52" s="14" t="s">
        <v>1940</v>
      </c>
      <c r="E52" s="14" t="s">
        <v>1855</v>
      </c>
      <c r="F52" s="15">
        <v>28</v>
      </c>
    </row>
    <row r="53" spans="2:6" ht="12.75" customHeight="1">
      <c r="B53" s="14"/>
      <c r="C53" s="14" t="s">
        <v>246</v>
      </c>
      <c r="D53" s="14" t="s">
        <v>1941</v>
      </c>
      <c r="E53" s="14" t="s">
        <v>252</v>
      </c>
      <c r="F53" s="15">
        <v>84.61</v>
      </c>
    </row>
    <row r="54" spans="2:6" ht="12.75" customHeight="1">
      <c r="B54" s="14"/>
      <c r="C54" s="14" t="s">
        <v>994</v>
      </c>
      <c r="D54" s="14" t="s">
        <v>1942</v>
      </c>
      <c r="E54" s="14" t="s">
        <v>998</v>
      </c>
      <c r="F54" s="15">
        <v>28.33</v>
      </c>
    </row>
    <row r="55" spans="2:6" ht="12.75" customHeight="1">
      <c r="B55" s="14"/>
      <c r="C55" s="14" t="s">
        <v>1183</v>
      </c>
      <c r="D55" s="14" t="s">
        <v>150</v>
      </c>
      <c r="E55" s="14" t="s">
        <v>1184</v>
      </c>
      <c r="F55" s="15">
        <v>2585</v>
      </c>
    </row>
    <row r="56" spans="2:6" ht="12.75" customHeight="1">
      <c r="B56" s="14"/>
      <c r="C56" s="14" t="s">
        <v>1090</v>
      </c>
      <c r="D56" s="14" t="s">
        <v>150</v>
      </c>
      <c r="E56" s="14" t="s">
        <v>268</v>
      </c>
      <c r="F56" s="15">
        <v>29</v>
      </c>
    </row>
    <row r="57" spans="2:6" ht="12.75" customHeight="1">
      <c r="B57" s="14"/>
      <c r="C57" s="14" t="s">
        <v>804</v>
      </c>
      <c r="D57" s="14" t="s">
        <v>151</v>
      </c>
      <c r="E57" s="14" t="s">
        <v>269</v>
      </c>
      <c r="F57" s="15">
        <v>46.07</v>
      </c>
    </row>
    <row r="58" spans="2:6" ht="12.75" customHeight="1">
      <c r="B58" s="118" t="s">
        <v>192</v>
      </c>
      <c r="C58" s="119"/>
      <c r="D58" s="119"/>
      <c r="E58" s="120"/>
      <c r="F58" s="13">
        <f>SUM(F59:F73)</f>
        <v>13731.01</v>
      </c>
    </row>
    <row r="59" spans="2:6" ht="12.75" customHeight="1">
      <c r="B59" s="14"/>
      <c r="C59" s="14" t="s">
        <v>409</v>
      </c>
      <c r="D59" s="14" t="s">
        <v>147</v>
      </c>
      <c r="E59" s="14" t="s">
        <v>410</v>
      </c>
      <c r="F59" s="15">
        <v>2014.64</v>
      </c>
    </row>
    <row r="60" spans="2:6" ht="12.75" customHeight="1">
      <c r="B60" s="14"/>
      <c r="C60" s="14" t="s">
        <v>2297</v>
      </c>
      <c r="D60" s="14" t="s">
        <v>148</v>
      </c>
      <c r="E60" s="14" t="s">
        <v>1783</v>
      </c>
      <c r="F60" s="15">
        <v>1453.33</v>
      </c>
    </row>
    <row r="61" spans="2:6" ht="12.75" customHeight="1">
      <c r="B61" s="14"/>
      <c r="C61" s="14" t="s">
        <v>854</v>
      </c>
      <c r="D61" s="14" t="s">
        <v>152</v>
      </c>
      <c r="E61" s="14" t="s">
        <v>1101</v>
      </c>
      <c r="F61" s="15">
        <v>2269.4</v>
      </c>
    </row>
    <row r="62" spans="2:6" ht="12.75" customHeight="1">
      <c r="B62" s="14"/>
      <c r="C62" s="14" t="s">
        <v>1594</v>
      </c>
      <c r="D62" s="14" t="s">
        <v>1942</v>
      </c>
      <c r="E62" s="14" t="s">
        <v>1595</v>
      </c>
      <c r="F62" s="15">
        <v>191.57</v>
      </c>
    </row>
    <row r="63" spans="2:6" ht="12.75" customHeight="1">
      <c r="B63" s="14"/>
      <c r="C63" s="14" t="s">
        <v>988</v>
      </c>
      <c r="D63" s="14" t="s">
        <v>1942</v>
      </c>
      <c r="E63" s="14" t="s">
        <v>989</v>
      </c>
      <c r="F63" s="15">
        <v>1121.92</v>
      </c>
    </row>
    <row r="64" spans="2:6" ht="28.5" customHeight="1">
      <c r="B64" s="14"/>
      <c r="C64" s="14" t="s">
        <v>2201</v>
      </c>
      <c r="D64" s="14" t="s">
        <v>1942</v>
      </c>
      <c r="E64" s="14" t="s">
        <v>1536</v>
      </c>
      <c r="F64" s="15">
        <v>726.72</v>
      </c>
    </row>
    <row r="65" spans="2:6" ht="12.75" customHeight="1">
      <c r="B65" s="14"/>
      <c r="C65" s="14" t="s">
        <v>1259</v>
      </c>
      <c r="D65" s="14" t="s">
        <v>1942</v>
      </c>
      <c r="E65" s="14" t="s">
        <v>1595</v>
      </c>
      <c r="F65" s="15">
        <v>138.47</v>
      </c>
    </row>
    <row r="66" spans="2:6" ht="30.75" customHeight="1">
      <c r="B66" s="14"/>
      <c r="C66" s="18" t="s">
        <v>1282</v>
      </c>
      <c r="D66" s="14" t="s">
        <v>1942</v>
      </c>
      <c r="E66" s="14" t="s">
        <v>1536</v>
      </c>
      <c r="F66" s="18">
        <v>923.13</v>
      </c>
    </row>
    <row r="67" spans="2:6" ht="12.75" customHeight="1">
      <c r="B67" s="14"/>
      <c r="C67" s="18" t="s">
        <v>270</v>
      </c>
      <c r="D67" s="14" t="s">
        <v>150</v>
      </c>
      <c r="E67" s="14" t="s">
        <v>1595</v>
      </c>
      <c r="F67" s="18">
        <v>683.16</v>
      </c>
    </row>
    <row r="68" spans="2:6" ht="12.75" customHeight="1">
      <c r="B68" s="14"/>
      <c r="C68" s="18" t="s">
        <v>941</v>
      </c>
      <c r="D68" s="14" t="s">
        <v>150</v>
      </c>
      <c r="E68" s="14" t="s">
        <v>410</v>
      </c>
      <c r="F68" s="18">
        <v>2168.2</v>
      </c>
    </row>
    <row r="69" spans="2:6" ht="34.5" customHeight="1">
      <c r="B69" s="14"/>
      <c r="C69" s="18" t="s">
        <v>1095</v>
      </c>
      <c r="D69" s="14" t="s">
        <v>150</v>
      </c>
      <c r="E69" s="14" t="s">
        <v>1536</v>
      </c>
      <c r="F69" s="18">
        <v>196.61</v>
      </c>
    </row>
    <row r="70" spans="2:6" ht="12.75" customHeight="1">
      <c r="B70" s="14"/>
      <c r="C70" s="18" t="s">
        <v>272</v>
      </c>
      <c r="D70" s="14" t="s">
        <v>144</v>
      </c>
      <c r="E70" s="14" t="s">
        <v>945</v>
      </c>
      <c r="F70" s="18">
        <v>127.5</v>
      </c>
    </row>
    <row r="71" spans="2:6" ht="12.75" customHeight="1">
      <c r="B71" s="14"/>
      <c r="C71" s="18" t="s">
        <v>943</v>
      </c>
      <c r="D71" s="14" t="s">
        <v>151</v>
      </c>
      <c r="E71" s="14" t="s">
        <v>989</v>
      </c>
      <c r="F71" s="18">
        <v>489.41</v>
      </c>
    </row>
    <row r="72" spans="2:6" ht="35.25" customHeight="1">
      <c r="B72" s="14"/>
      <c r="C72" s="18" t="s">
        <v>1096</v>
      </c>
      <c r="D72" s="14" t="s">
        <v>151</v>
      </c>
      <c r="E72" s="14" t="s">
        <v>1536</v>
      </c>
      <c r="F72" s="18">
        <v>1105.3</v>
      </c>
    </row>
    <row r="73" spans="2:6" ht="12.75" customHeight="1">
      <c r="B73" s="14"/>
      <c r="C73" s="18" t="s">
        <v>318</v>
      </c>
      <c r="D73" s="14" t="s">
        <v>151</v>
      </c>
      <c r="E73" s="14" t="s">
        <v>945</v>
      </c>
      <c r="F73" s="18">
        <v>121.65</v>
      </c>
    </row>
    <row r="74" spans="2:6" ht="12.75" customHeight="1">
      <c r="B74" s="118" t="s">
        <v>196</v>
      </c>
      <c r="C74" s="119"/>
      <c r="D74" s="119"/>
      <c r="E74" s="120"/>
      <c r="F74" s="13">
        <v>53194.92</v>
      </c>
    </row>
    <row r="75" spans="2:6" ht="12.75" customHeight="1">
      <c r="B75" s="118" t="s">
        <v>199</v>
      </c>
      <c r="C75" s="119"/>
      <c r="D75" s="119"/>
      <c r="E75" s="120"/>
      <c r="F75" s="13">
        <f>SUM(F76:F87)</f>
        <v>131527.47849999997</v>
      </c>
    </row>
    <row r="76" spans="2:6" ht="12.75" customHeight="1">
      <c r="B76" s="14"/>
      <c r="C76" s="14">
        <v>3291.7</v>
      </c>
      <c r="D76" s="14" t="s">
        <v>146</v>
      </c>
      <c r="E76" s="14">
        <v>3.12</v>
      </c>
      <c r="F76" s="15">
        <f>C76*E76</f>
        <v>10270.104</v>
      </c>
    </row>
    <row r="77" spans="2:6" ht="12.75" customHeight="1">
      <c r="B77" s="14"/>
      <c r="C77" s="14">
        <v>3291.7</v>
      </c>
      <c r="D77" s="14" t="s">
        <v>145</v>
      </c>
      <c r="E77" s="14">
        <v>3.106</v>
      </c>
      <c r="F77" s="15">
        <f>C77*E77</f>
        <v>10224.020199999999</v>
      </c>
    </row>
    <row r="78" spans="2:6" ht="12.75" customHeight="1">
      <c r="B78" s="14"/>
      <c r="C78" s="14">
        <v>3291.7</v>
      </c>
      <c r="D78" s="14" t="s">
        <v>147</v>
      </c>
      <c r="E78" s="14">
        <v>3.324</v>
      </c>
      <c r="F78" s="15">
        <f>C78*E78</f>
        <v>10941.610799999999</v>
      </c>
    </row>
    <row r="79" spans="2:6" ht="12.75" customHeight="1">
      <c r="B79" s="14"/>
      <c r="C79" s="14">
        <v>3409.7</v>
      </c>
      <c r="D79" s="14" t="s">
        <v>148</v>
      </c>
      <c r="E79" s="14">
        <v>3.5</v>
      </c>
      <c r="F79" s="15">
        <f aca="true" t="shared" si="0" ref="F79:F87">C79*E79</f>
        <v>11933.949999999999</v>
      </c>
    </row>
    <row r="80" spans="2:6" ht="12.75" customHeight="1">
      <c r="B80" s="14"/>
      <c r="C80" s="14">
        <v>3409.7</v>
      </c>
      <c r="D80" s="14" t="s">
        <v>149</v>
      </c>
      <c r="E80" s="14">
        <v>3.159</v>
      </c>
      <c r="F80" s="15">
        <f t="shared" si="0"/>
        <v>10771.242299999998</v>
      </c>
    </row>
    <row r="81" spans="2:6" ht="12.75" customHeight="1">
      <c r="B81" s="14"/>
      <c r="C81" s="14">
        <v>3409.7</v>
      </c>
      <c r="D81" s="14" t="s">
        <v>152</v>
      </c>
      <c r="E81" s="14">
        <v>3.526</v>
      </c>
      <c r="F81" s="15">
        <f t="shared" si="0"/>
        <v>12022.6022</v>
      </c>
    </row>
    <row r="82" spans="2:6" ht="12.75" customHeight="1">
      <c r="B82" s="14"/>
      <c r="C82" s="14">
        <v>3409.7</v>
      </c>
      <c r="D82" s="14" t="s">
        <v>1940</v>
      </c>
      <c r="E82" s="14">
        <v>3</v>
      </c>
      <c r="F82" s="15">
        <f t="shared" si="0"/>
        <v>10229.099999999999</v>
      </c>
    </row>
    <row r="83" spans="2:6" ht="12.75" customHeight="1">
      <c r="B83" s="14"/>
      <c r="C83" s="14">
        <v>3409.7</v>
      </c>
      <c r="D83" s="14" t="s">
        <v>1941</v>
      </c>
      <c r="E83" s="14">
        <v>3.12</v>
      </c>
      <c r="F83" s="15">
        <f t="shared" si="0"/>
        <v>10638.264</v>
      </c>
    </row>
    <row r="84" spans="2:6" ht="12.75" customHeight="1">
      <c r="B84" s="14"/>
      <c r="C84" s="14">
        <v>3409.7</v>
      </c>
      <c r="D84" s="14" t="s">
        <v>1942</v>
      </c>
      <c r="E84" s="14">
        <v>3.69</v>
      </c>
      <c r="F84" s="15">
        <f t="shared" si="0"/>
        <v>12581.793</v>
      </c>
    </row>
    <row r="85" spans="2:6" ht="12.75" customHeight="1">
      <c r="B85" s="14"/>
      <c r="C85" s="14">
        <v>3409.7</v>
      </c>
      <c r="D85" s="14" t="s">
        <v>150</v>
      </c>
      <c r="E85" s="14">
        <v>3.12</v>
      </c>
      <c r="F85" s="15">
        <f t="shared" si="0"/>
        <v>10638.264</v>
      </c>
    </row>
    <row r="86" spans="2:6" ht="12.75" customHeight="1">
      <c r="B86" s="14"/>
      <c r="C86" s="14">
        <v>3409.7</v>
      </c>
      <c r="D86" s="14" t="s">
        <v>144</v>
      </c>
      <c r="E86" s="14">
        <v>3.12</v>
      </c>
      <c r="F86" s="15">
        <f t="shared" si="0"/>
        <v>10638.264</v>
      </c>
    </row>
    <row r="87" spans="2:6" ht="12.75" customHeight="1">
      <c r="B87" s="14"/>
      <c r="C87" s="14">
        <v>3409.7</v>
      </c>
      <c r="D87" s="14" t="s">
        <v>151</v>
      </c>
      <c r="E87" s="14">
        <v>3.12</v>
      </c>
      <c r="F87" s="15">
        <f t="shared" si="0"/>
        <v>10638.264</v>
      </c>
    </row>
    <row r="88" spans="2:6" ht="12.75" customHeight="1">
      <c r="B88" s="118" t="s">
        <v>194</v>
      </c>
      <c r="C88" s="119"/>
      <c r="D88" s="119"/>
      <c r="E88" s="120"/>
      <c r="F88" s="13">
        <f>SUM(F89:F104)</f>
        <v>22343.250000000004</v>
      </c>
    </row>
    <row r="89" spans="2:6" ht="12.75" customHeight="1">
      <c r="B89" s="14"/>
      <c r="C89" s="14" t="s">
        <v>435</v>
      </c>
      <c r="D89" s="14" t="s">
        <v>147</v>
      </c>
      <c r="E89" s="14" t="s">
        <v>438</v>
      </c>
      <c r="F89" s="15">
        <v>11383.03</v>
      </c>
    </row>
    <row r="90" spans="2:6" ht="12.75" customHeight="1">
      <c r="B90" s="14"/>
      <c r="C90" s="14" t="s">
        <v>321</v>
      </c>
      <c r="D90" s="14" t="s">
        <v>147</v>
      </c>
      <c r="E90" s="14" t="s">
        <v>327</v>
      </c>
      <c r="F90" s="15">
        <v>2363.57</v>
      </c>
    </row>
    <row r="91" spans="2:6" ht="12.75" customHeight="1">
      <c r="B91" s="14"/>
      <c r="C91" s="14" t="s">
        <v>2288</v>
      </c>
      <c r="D91" s="14" t="s">
        <v>148</v>
      </c>
      <c r="E91" s="14" t="s">
        <v>2293</v>
      </c>
      <c r="F91" s="15">
        <v>2078.74</v>
      </c>
    </row>
    <row r="92" spans="2:6" ht="12.75" customHeight="1">
      <c r="B92" s="14"/>
      <c r="C92" s="14" t="s">
        <v>1777</v>
      </c>
      <c r="D92" s="14" t="s">
        <v>1940</v>
      </c>
      <c r="E92" s="14" t="s">
        <v>2552</v>
      </c>
      <c r="F92" s="15">
        <v>113.17</v>
      </c>
    </row>
    <row r="93" spans="2:6" ht="12.75" customHeight="1">
      <c r="B93" s="14"/>
      <c r="C93" s="14" t="s">
        <v>1872</v>
      </c>
      <c r="D93" s="14" t="s">
        <v>1940</v>
      </c>
      <c r="E93" s="14" t="s">
        <v>1888</v>
      </c>
      <c r="F93" s="15">
        <v>1967</v>
      </c>
    </row>
    <row r="94" spans="2:6" ht="12.75" customHeight="1">
      <c r="B94" s="14"/>
      <c r="C94" s="14" t="s">
        <v>1894</v>
      </c>
      <c r="D94" s="14" t="s">
        <v>1940</v>
      </c>
      <c r="E94" s="14" t="s">
        <v>1950</v>
      </c>
      <c r="F94" s="15">
        <v>2192</v>
      </c>
    </row>
    <row r="95" spans="2:6" ht="12.75" customHeight="1">
      <c r="B95" s="14"/>
      <c r="C95" s="14" t="s">
        <v>1023</v>
      </c>
      <c r="D95" s="14" t="s">
        <v>1942</v>
      </c>
      <c r="E95" s="14" t="s">
        <v>2403</v>
      </c>
      <c r="F95" s="15">
        <v>49.86</v>
      </c>
    </row>
    <row r="96" spans="2:6" ht="12.75" customHeight="1">
      <c r="B96" s="14"/>
      <c r="C96" s="14" t="s">
        <v>2632</v>
      </c>
      <c r="D96" s="14" t="s">
        <v>1942</v>
      </c>
      <c r="E96" s="14" t="s">
        <v>2633</v>
      </c>
      <c r="F96" s="15">
        <v>244.88</v>
      </c>
    </row>
    <row r="97" spans="2:6" ht="12.75" customHeight="1">
      <c r="B97" s="14"/>
      <c r="C97" s="14" t="s">
        <v>960</v>
      </c>
      <c r="D97" s="14" t="s">
        <v>150</v>
      </c>
      <c r="E97" s="14" t="s">
        <v>273</v>
      </c>
      <c r="F97" s="15">
        <v>381</v>
      </c>
    </row>
    <row r="98" spans="2:6" ht="16.5" customHeight="1">
      <c r="B98" s="14"/>
      <c r="C98" s="14" t="s">
        <v>806</v>
      </c>
      <c r="D98" s="14" t="s">
        <v>150</v>
      </c>
      <c r="E98" s="14" t="s">
        <v>274</v>
      </c>
      <c r="F98" s="15">
        <v>160</v>
      </c>
    </row>
    <row r="99" spans="2:6" ht="12.75" customHeight="1">
      <c r="B99" s="14"/>
      <c r="C99" s="14" t="s">
        <v>2250</v>
      </c>
      <c r="D99" s="14" t="s">
        <v>150</v>
      </c>
      <c r="E99" s="14" t="s">
        <v>275</v>
      </c>
      <c r="F99" s="15">
        <v>73</v>
      </c>
    </row>
    <row r="100" spans="2:6" ht="12.75" customHeight="1">
      <c r="B100" s="14"/>
      <c r="C100" s="14" t="s">
        <v>1073</v>
      </c>
      <c r="D100" s="14" t="s">
        <v>150</v>
      </c>
      <c r="E100" s="14" t="s">
        <v>276</v>
      </c>
      <c r="F100" s="15">
        <v>348</v>
      </c>
    </row>
    <row r="101" spans="2:6" ht="12.75" customHeight="1">
      <c r="B101" s="14"/>
      <c r="C101" s="14" t="s">
        <v>1777</v>
      </c>
      <c r="D101" s="14" t="s">
        <v>144</v>
      </c>
      <c r="E101" s="14" t="s">
        <v>2548</v>
      </c>
      <c r="F101" s="15">
        <v>476</v>
      </c>
    </row>
    <row r="102" spans="2:6" ht="29.25" customHeight="1">
      <c r="B102" s="14"/>
      <c r="C102" s="14" t="s">
        <v>1075</v>
      </c>
      <c r="D102" s="14" t="s">
        <v>144</v>
      </c>
      <c r="E102" s="14" t="s">
        <v>277</v>
      </c>
      <c r="F102" s="15">
        <v>329</v>
      </c>
    </row>
    <row r="103" spans="2:6" ht="12.75" customHeight="1">
      <c r="B103" s="14"/>
      <c r="C103" s="14" t="s">
        <v>1080</v>
      </c>
      <c r="D103" s="14" t="s">
        <v>151</v>
      </c>
      <c r="E103" s="14" t="s">
        <v>278</v>
      </c>
      <c r="F103" s="15">
        <v>42</v>
      </c>
    </row>
    <row r="104" spans="2:6" ht="12.75" customHeight="1">
      <c r="B104" s="14"/>
      <c r="C104" s="14" t="s">
        <v>224</v>
      </c>
      <c r="D104" s="14" t="s">
        <v>151</v>
      </c>
      <c r="E104" s="14" t="s">
        <v>279</v>
      </c>
      <c r="F104" s="15">
        <v>142</v>
      </c>
    </row>
    <row r="105" spans="2:6" ht="12.75" customHeight="1">
      <c r="B105" s="118" t="s">
        <v>200</v>
      </c>
      <c r="C105" s="119"/>
      <c r="D105" s="119"/>
      <c r="E105" s="120"/>
      <c r="F105" s="13">
        <f>SUM(F106:F107)</f>
        <v>5069.18</v>
      </c>
    </row>
    <row r="106" spans="2:6" ht="12.75" customHeight="1">
      <c r="B106" s="14"/>
      <c r="C106" s="14"/>
      <c r="D106" s="14"/>
      <c r="E106" s="14" t="s">
        <v>1490</v>
      </c>
      <c r="F106" s="15">
        <v>3555</v>
      </c>
    </row>
    <row r="107" spans="2:6" ht="12.75" customHeight="1">
      <c r="B107" s="14"/>
      <c r="C107" s="14" t="s">
        <v>1777</v>
      </c>
      <c r="D107" s="14" t="s">
        <v>149</v>
      </c>
      <c r="E107" s="14" t="s">
        <v>2597</v>
      </c>
      <c r="F107" s="15">
        <v>1514.18</v>
      </c>
    </row>
    <row r="108" spans="2:6" ht="15">
      <c r="B108" s="116" t="s">
        <v>217</v>
      </c>
      <c r="C108" s="116"/>
      <c r="D108" s="116"/>
      <c r="E108" s="116"/>
      <c r="F108" s="28">
        <v>48487.07</v>
      </c>
    </row>
    <row r="109" spans="2:6" ht="15">
      <c r="B109" s="116" t="s">
        <v>1292</v>
      </c>
      <c r="C109" s="116"/>
      <c r="D109" s="116"/>
      <c r="E109" s="116"/>
      <c r="F109" s="15">
        <v>76488.83</v>
      </c>
    </row>
    <row r="110" spans="2:6" ht="15">
      <c r="B110" s="148" t="s">
        <v>1293</v>
      </c>
      <c r="C110" s="148"/>
      <c r="D110" s="148"/>
      <c r="E110" s="148"/>
      <c r="F110" s="29">
        <f>SUM(F3+F11+F108+F109)</f>
        <v>489751.2185</v>
      </c>
    </row>
    <row r="111" spans="2:6" ht="15">
      <c r="B111" s="113" t="s">
        <v>1294</v>
      </c>
      <c r="C111" s="113"/>
      <c r="D111" s="113"/>
      <c r="E111" s="113"/>
      <c r="F111" s="15">
        <v>647274.26</v>
      </c>
    </row>
    <row r="112" spans="2:6" ht="15">
      <c r="B112" s="113" t="s">
        <v>1295</v>
      </c>
      <c r="C112" s="113"/>
      <c r="D112" s="113"/>
      <c r="E112" s="113"/>
      <c r="F112" s="15">
        <v>95335.8</v>
      </c>
    </row>
    <row r="113" spans="2:6" ht="15">
      <c r="B113" s="113" t="s">
        <v>831</v>
      </c>
      <c r="C113" s="113"/>
      <c r="D113" s="113"/>
      <c r="E113" s="113"/>
      <c r="F113" s="15">
        <v>1554487.01</v>
      </c>
    </row>
    <row r="114" spans="2:6" ht="15">
      <c r="B114" s="113" t="s">
        <v>832</v>
      </c>
      <c r="C114" s="113"/>
      <c r="D114" s="113"/>
      <c r="E114" s="113"/>
      <c r="F114" s="15">
        <v>1533179.46</v>
      </c>
    </row>
    <row r="115" spans="2:6" ht="15">
      <c r="B115" s="149" t="s">
        <v>833</v>
      </c>
      <c r="C115" s="149"/>
      <c r="D115" s="149"/>
      <c r="E115" s="149"/>
      <c r="F115" s="29">
        <f>11414778.33</f>
        <v>11414778.33</v>
      </c>
    </row>
    <row r="116" spans="2:6" ht="15">
      <c r="B116" s="113" t="s">
        <v>834</v>
      </c>
      <c r="C116" s="113"/>
      <c r="D116" s="113"/>
      <c r="E116" s="113"/>
      <c r="F116" s="15">
        <v>226674.741</v>
      </c>
    </row>
    <row r="117" spans="2:6" ht="15">
      <c r="B117" s="113" t="s">
        <v>835</v>
      </c>
      <c r="C117" s="113"/>
      <c r="D117" s="113"/>
      <c r="E117" s="113"/>
      <c r="F117" s="28">
        <v>165472.56</v>
      </c>
    </row>
    <row r="118" spans="2:6" ht="15">
      <c r="B118" s="149" t="s">
        <v>836</v>
      </c>
      <c r="C118" s="149"/>
      <c r="D118" s="149"/>
      <c r="E118" s="149"/>
      <c r="F118" s="29">
        <v>0</v>
      </c>
    </row>
    <row r="119" spans="2:6" ht="15">
      <c r="B119" s="113" t="s">
        <v>1102</v>
      </c>
      <c r="C119" s="113"/>
      <c r="D119" s="113"/>
      <c r="E119" s="113"/>
      <c r="F119" s="15">
        <f>SUM(F113-F115)</f>
        <v>-9860291.32</v>
      </c>
    </row>
    <row r="120" spans="2:6" ht="15">
      <c r="B120" s="113" t="s">
        <v>1538</v>
      </c>
      <c r="C120" s="113"/>
      <c r="D120" s="113"/>
      <c r="E120" s="113"/>
      <c r="F120" s="15">
        <f>SUM(F116-F118)</f>
        <v>226674.741</v>
      </c>
    </row>
    <row r="121" spans="2:6" ht="15">
      <c r="B121" s="113" t="s">
        <v>2095</v>
      </c>
      <c r="C121" s="113"/>
      <c r="D121" s="113"/>
      <c r="E121" s="113"/>
      <c r="F121" s="15">
        <f>SUM(F114-F115)</f>
        <v>-9881598.870000001</v>
      </c>
    </row>
  </sheetData>
  <sheetProtection/>
  <mergeCells count="29">
    <mergeCell ref="B1:F1"/>
    <mergeCell ref="C3:D3"/>
    <mergeCell ref="B4:E4"/>
    <mergeCell ref="B6:E6"/>
    <mergeCell ref="B116:E116"/>
    <mergeCell ref="C11:D11"/>
    <mergeCell ref="B12:E12"/>
    <mergeCell ref="B18:E18"/>
    <mergeCell ref="B25:E25"/>
    <mergeCell ref="B42:E42"/>
    <mergeCell ref="B49:E49"/>
    <mergeCell ref="B120:E120"/>
    <mergeCell ref="B121:E121"/>
    <mergeCell ref="B112:E112"/>
    <mergeCell ref="B113:E113"/>
    <mergeCell ref="B114:E114"/>
    <mergeCell ref="B115:E115"/>
    <mergeCell ref="B118:E118"/>
    <mergeCell ref="B117:E117"/>
    <mergeCell ref="B111:E111"/>
    <mergeCell ref="B119:E119"/>
    <mergeCell ref="B58:E58"/>
    <mergeCell ref="B75:E75"/>
    <mergeCell ref="B74:E74"/>
    <mergeCell ref="B110:E110"/>
    <mergeCell ref="B88:E88"/>
    <mergeCell ref="B105:E105"/>
    <mergeCell ref="B108:E108"/>
    <mergeCell ref="B109:E109"/>
  </mergeCells>
  <printOptions/>
  <pageMargins left="0.17" right="0.16" top="0.42" bottom="0.57" header="0.18" footer="0.4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E143" sqref="A1:E143"/>
    </sheetView>
  </sheetViews>
  <sheetFormatPr defaultColWidth="13.375" defaultRowHeight="12.75"/>
  <cols>
    <col min="1" max="1" width="2.875" style="1" customWidth="1"/>
    <col min="2" max="2" width="14.625" style="2" customWidth="1"/>
    <col min="3" max="3" width="9.375" style="1" customWidth="1"/>
    <col min="4" max="4" width="64.375" style="1" customWidth="1"/>
    <col min="5" max="5" width="10.625" style="1" customWidth="1"/>
    <col min="6" max="91" width="12.375" style="1" customWidth="1"/>
    <col min="92" max="16384" width="13.375" style="1" customWidth="1"/>
  </cols>
  <sheetData>
    <row r="1" spans="1:5" ht="15.75">
      <c r="A1" s="121" t="s">
        <v>1103</v>
      </c>
      <c r="B1" s="121"/>
      <c r="C1" s="121"/>
      <c r="D1" s="121"/>
      <c r="E1" s="121"/>
    </row>
    <row r="2" spans="1:5" ht="45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27" t="s">
        <v>1943</v>
      </c>
      <c r="C3" s="127"/>
      <c r="D3" s="10"/>
      <c r="E3" s="16">
        <f>SUM(E4+E7+E11+E19)</f>
        <v>212126.4</v>
      </c>
    </row>
    <row r="4" spans="1:5" ht="15">
      <c r="A4" s="118" t="s">
        <v>1104</v>
      </c>
      <c r="B4" s="119"/>
      <c r="C4" s="119"/>
      <c r="D4" s="120"/>
      <c r="E4" s="13">
        <f>SUM(E5:E6)</f>
        <v>64206.25</v>
      </c>
    </row>
    <row r="5" spans="1:5" ht="15">
      <c r="A5" s="11"/>
      <c r="B5" s="15" t="s">
        <v>280</v>
      </c>
      <c r="C5" s="14" t="s">
        <v>151</v>
      </c>
      <c r="D5" s="14" t="s">
        <v>281</v>
      </c>
      <c r="E5" s="15">
        <v>52438.81</v>
      </c>
    </row>
    <row r="6" spans="1:5" ht="15">
      <c r="A6" s="11"/>
      <c r="B6" s="15" t="s">
        <v>1335</v>
      </c>
      <c r="C6" s="14" t="s">
        <v>148</v>
      </c>
      <c r="D6" s="14" t="s">
        <v>1336</v>
      </c>
      <c r="E6" s="15">
        <v>11767.44</v>
      </c>
    </row>
    <row r="7" spans="1:5" ht="15">
      <c r="A7" s="118" t="s">
        <v>1949</v>
      </c>
      <c r="B7" s="119"/>
      <c r="C7" s="119"/>
      <c r="D7" s="120"/>
      <c r="E7" s="13">
        <f>SUM(E8:E10)</f>
        <v>70285.73</v>
      </c>
    </row>
    <row r="8" spans="1:5" ht="15">
      <c r="A8" s="11"/>
      <c r="B8" s="15" t="s">
        <v>1471</v>
      </c>
      <c r="C8" s="14" t="s">
        <v>146</v>
      </c>
      <c r="D8" s="14" t="s">
        <v>1473</v>
      </c>
      <c r="E8" s="15">
        <v>21680.51</v>
      </c>
    </row>
    <row r="9" spans="1:5" ht="15">
      <c r="A9" s="11"/>
      <c r="B9" s="15" t="s">
        <v>1472</v>
      </c>
      <c r="C9" s="14"/>
      <c r="D9" s="14" t="s">
        <v>1474</v>
      </c>
      <c r="E9" s="15">
        <v>24264.14</v>
      </c>
    </row>
    <row r="10" spans="1:5" ht="15">
      <c r="A10" s="11"/>
      <c r="B10" s="15" t="s">
        <v>1475</v>
      </c>
      <c r="C10" s="14"/>
      <c r="D10" s="14" t="s">
        <v>1476</v>
      </c>
      <c r="E10" s="15">
        <v>24341.08</v>
      </c>
    </row>
    <row r="11" spans="1:5" ht="15">
      <c r="A11" s="118" t="s">
        <v>1534</v>
      </c>
      <c r="B11" s="119"/>
      <c r="C11" s="119"/>
      <c r="D11" s="120"/>
      <c r="E11" s="13">
        <f>SUM(E12:E18)</f>
        <v>50375.04</v>
      </c>
    </row>
    <row r="12" spans="1:5" ht="15">
      <c r="A12" s="11"/>
      <c r="B12" s="15" t="s">
        <v>1380</v>
      </c>
      <c r="C12" s="14" t="s">
        <v>145</v>
      </c>
      <c r="D12" s="14" t="s">
        <v>1381</v>
      </c>
      <c r="E12" s="15">
        <v>859.74</v>
      </c>
    </row>
    <row r="13" spans="1:5" ht="15">
      <c r="A13" s="11"/>
      <c r="B13" s="15" t="s">
        <v>2655</v>
      </c>
      <c r="C13" s="14" t="s">
        <v>1941</v>
      </c>
      <c r="D13" s="14" t="s">
        <v>1663</v>
      </c>
      <c r="E13" s="15">
        <v>14934.13</v>
      </c>
    </row>
    <row r="14" spans="1:5" ht="15">
      <c r="A14" s="11"/>
      <c r="B14" s="15" t="s">
        <v>2655</v>
      </c>
      <c r="C14" s="14" t="s">
        <v>1940</v>
      </c>
      <c r="D14" s="14" t="s">
        <v>1663</v>
      </c>
      <c r="E14" s="15">
        <v>14934.13</v>
      </c>
    </row>
    <row r="15" spans="1:5" ht="15">
      <c r="A15" s="11"/>
      <c r="B15" s="15" t="s">
        <v>2630</v>
      </c>
      <c r="C15" s="14" t="s">
        <v>1942</v>
      </c>
      <c r="D15" s="14" t="s">
        <v>886</v>
      </c>
      <c r="E15" s="15">
        <v>10611.51</v>
      </c>
    </row>
    <row r="16" spans="1:5" ht="15">
      <c r="A16" s="11"/>
      <c r="B16" s="15" t="s">
        <v>282</v>
      </c>
      <c r="C16" s="14" t="s">
        <v>150</v>
      </c>
      <c r="D16" s="14" t="s">
        <v>283</v>
      </c>
      <c r="E16" s="15">
        <v>6084</v>
      </c>
    </row>
    <row r="17" spans="1:5" ht="15">
      <c r="A17" s="11"/>
      <c r="B17" s="15" t="s">
        <v>1726</v>
      </c>
      <c r="C17" s="14" t="s">
        <v>145</v>
      </c>
      <c r="D17" s="14" t="s">
        <v>1727</v>
      </c>
      <c r="E17" s="15">
        <v>2531</v>
      </c>
    </row>
    <row r="18" spans="1:5" ht="15">
      <c r="A18" s="11"/>
      <c r="B18" s="15" t="s">
        <v>1084</v>
      </c>
      <c r="C18" s="14" t="s">
        <v>151</v>
      </c>
      <c r="D18" s="14" t="s">
        <v>284</v>
      </c>
      <c r="E18" s="15">
        <v>420.53</v>
      </c>
    </row>
    <row r="19" spans="1:5" ht="15">
      <c r="A19" s="118" t="s">
        <v>1951</v>
      </c>
      <c r="B19" s="119"/>
      <c r="C19" s="119"/>
      <c r="D19" s="120"/>
      <c r="E19" s="13">
        <f>SUM(E20)</f>
        <v>27259.38</v>
      </c>
    </row>
    <row r="20" spans="1:5" ht="15.75" customHeight="1">
      <c r="A20" s="14"/>
      <c r="B20" s="15" t="s">
        <v>866</v>
      </c>
      <c r="C20" s="14" t="s">
        <v>152</v>
      </c>
      <c r="D20" s="14" t="s">
        <v>871</v>
      </c>
      <c r="E20" s="15">
        <v>27259.38</v>
      </c>
    </row>
    <row r="21" spans="1:5" ht="15">
      <c r="A21" s="10"/>
      <c r="B21" s="127" t="s">
        <v>1978</v>
      </c>
      <c r="C21" s="127"/>
      <c r="D21" s="10"/>
      <c r="E21" s="16">
        <f>SUM(E22+E30+E43+E57+E66+E73+E89+E90+E103+E122)</f>
        <v>446246.42500000005</v>
      </c>
    </row>
    <row r="22" spans="1:5" ht="15">
      <c r="A22" s="118" t="s">
        <v>1945</v>
      </c>
      <c r="B22" s="119"/>
      <c r="C22" s="119"/>
      <c r="D22" s="120"/>
      <c r="E22" s="13">
        <f>SUM(E23:E29)</f>
        <v>18658.54</v>
      </c>
    </row>
    <row r="23" spans="1:5" ht="15">
      <c r="A23" s="14"/>
      <c r="B23" s="15" t="s">
        <v>214</v>
      </c>
      <c r="C23" s="14" t="s">
        <v>146</v>
      </c>
      <c r="D23" s="14" t="s">
        <v>1209</v>
      </c>
      <c r="E23" s="15">
        <v>504.17</v>
      </c>
    </row>
    <row r="24" spans="1:5" ht="15">
      <c r="A24" s="14"/>
      <c r="B24" s="15" t="s">
        <v>1823</v>
      </c>
      <c r="C24" s="14" t="s">
        <v>147</v>
      </c>
      <c r="D24" s="14" t="s">
        <v>1825</v>
      </c>
      <c r="E24" s="15">
        <v>4788</v>
      </c>
    </row>
    <row r="25" spans="1:5" ht="15">
      <c r="A25" s="14"/>
      <c r="B25" s="15" t="s">
        <v>331</v>
      </c>
      <c r="C25" s="14" t="s">
        <v>147</v>
      </c>
      <c r="D25" s="14" t="s">
        <v>335</v>
      </c>
      <c r="E25" s="15">
        <v>7953</v>
      </c>
    </row>
    <row r="26" spans="1:5" ht="30">
      <c r="A26" s="14"/>
      <c r="B26" s="15" t="s">
        <v>2164</v>
      </c>
      <c r="C26" s="14" t="s">
        <v>1941</v>
      </c>
      <c r="D26" s="14" t="s">
        <v>2168</v>
      </c>
      <c r="E26" s="15">
        <v>4884.1</v>
      </c>
    </row>
    <row r="27" spans="1:5" ht="15">
      <c r="A27" s="14"/>
      <c r="B27" s="15" t="s">
        <v>956</v>
      </c>
      <c r="C27" s="14" t="s">
        <v>150</v>
      </c>
      <c r="D27" s="14" t="s">
        <v>285</v>
      </c>
      <c r="E27" s="15">
        <v>196</v>
      </c>
    </row>
    <row r="28" spans="1:5" ht="15">
      <c r="A28" s="14"/>
      <c r="B28" s="15" t="s">
        <v>1084</v>
      </c>
      <c r="C28" s="14" t="s">
        <v>150</v>
      </c>
      <c r="D28" s="14" t="s">
        <v>286</v>
      </c>
      <c r="E28" s="15">
        <v>95.27</v>
      </c>
    </row>
    <row r="29" spans="1:5" ht="15">
      <c r="A29" s="14"/>
      <c r="B29" s="15" t="s">
        <v>1391</v>
      </c>
      <c r="C29" s="14" t="s">
        <v>144</v>
      </c>
      <c r="D29" s="14" t="s">
        <v>287</v>
      </c>
      <c r="E29" s="15">
        <v>238</v>
      </c>
    </row>
    <row r="30" spans="1:5" ht="13.5" customHeight="1">
      <c r="A30" s="118" t="s">
        <v>1946</v>
      </c>
      <c r="B30" s="119"/>
      <c r="C30" s="119"/>
      <c r="D30" s="120"/>
      <c r="E30" s="13">
        <f>SUM(E31:E42)</f>
        <v>23190.2</v>
      </c>
    </row>
    <row r="31" spans="1:5" ht="15">
      <c r="A31" s="14"/>
      <c r="B31" s="15" t="s">
        <v>1434</v>
      </c>
      <c r="C31" s="14" t="s">
        <v>145</v>
      </c>
      <c r="D31" s="14" t="s">
        <v>1439</v>
      </c>
      <c r="E31" s="15">
        <v>353.26</v>
      </c>
    </row>
    <row r="32" spans="1:5" ht="15">
      <c r="A32" s="14"/>
      <c r="B32" s="15" t="s">
        <v>2476</v>
      </c>
      <c r="C32" s="14" t="s">
        <v>147</v>
      </c>
      <c r="D32" s="14" t="s">
        <v>2477</v>
      </c>
      <c r="E32" s="15">
        <v>15283.07</v>
      </c>
    </row>
    <row r="33" spans="1:5" ht="15">
      <c r="A33" s="14"/>
      <c r="B33" s="15" t="s">
        <v>2463</v>
      </c>
      <c r="C33" s="14" t="s">
        <v>147</v>
      </c>
      <c r="D33" s="14" t="s">
        <v>344</v>
      </c>
      <c r="E33" s="15">
        <v>346</v>
      </c>
    </row>
    <row r="34" spans="1:5" ht="15">
      <c r="A34" s="14"/>
      <c r="B34" s="15" t="s">
        <v>360</v>
      </c>
      <c r="C34" s="14" t="s">
        <v>148</v>
      </c>
      <c r="D34" s="14" t="s">
        <v>1201</v>
      </c>
      <c r="E34" s="15">
        <v>238.31</v>
      </c>
    </row>
    <row r="35" spans="1:5" ht="30">
      <c r="A35" s="14"/>
      <c r="B35" s="15" t="s">
        <v>45</v>
      </c>
      <c r="C35" s="14" t="s">
        <v>148</v>
      </c>
      <c r="D35" s="14" t="s">
        <v>48</v>
      </c>
      <c r="E35" s="15">
        <v>3026.5</v>
      </c>
    </row>
    <row r="36" spans="1:5" ht="15">
      <c r="A36" s="14"/>
      <c r="B36" s="15" t="s">
        <v>51</v>
      </c>
      <c r="C36" s="14" t="s">
        <v>148</v>
      </c>
      <c r="D36" s="14" t="s">
        <v>1955</v>
      </c>
      <c r="E36" s="15">
        <v>223.07</v>
      </c>
    </row>
    <row r="37" spans="1:5" ht="15">
      <c r="A37" s="14"/>
      <c r="B37" s="15" t="s">
        <v>77</v>
      </c>
      <c r="C37" s="14" t="s">
        <v>1941</v>
      </c>
      <c r="D37" s="14" t="s">
        <v>82</v>
      </c>
      <c r="E37" s="15">
        <v>1035.31</v>
      </c>
    </row>
    <row r="38" spans="1:5" ht="15">
      <c r="A38" s="14"/>
      <c r="B38" s="15" t="s">
        <v>2406</v>
      </c>
      <c r="C38" s="14" t="s">
        <v>1942</v>
      </c>
      <c r="D38" s="14" t="s">
        <v>2411</v>
      </c>
      <c r="E38" s="15">
        <v>30.77</v>
      </c>
    </row>
    <row r="39" spans="1:5" ht="15">
      <c r="A39" s="14"/>
      <c r="B39" s="15" t="s">
        <v>1479</v>
      </c>
      <c r="C39" s="14" t="s">
        <v>1942</v>
      </c>
      <c r="D39" s="14" t="s">
        <v>1853</v>
      </c>
      <c r="E39" s="15">
        <v>360.91</v>
      </c>
    </row>
    <row r="40" spans="1:5" ht="15">
      <c r="A40" s="14"/>
      <c r="B40" s="15" t="s">
        <v>2520</v>
      </c>
      <c r="C40" s="14" t="s">
        <v>150</v>
      </c>
      <c r="D40" s="14" t="s">
        <v>288</v>
      </c>
      <c r="E40" s="15">
        <v>1060</v>
      </c>
    </row>
    <row r="41" spans="1:5" ht="15">
      <c r="A41" s="14"/>
      <c r="B41" s="15" t="s">
        <v>956</v>
      </c>
      <c r="C41" s="14" t="s">
        <v>150</v>
      </c>
      <c r="D41" s="14" t="s">
        <v>289</v>
      </c>
      <c r="E41" s="15">
        <v>196</v>
      </c>
    </row>
    <row r="42" spans="1:5" ht="15">
      <c r="A42" s="14"/>
      <c r="B42" s="15" t="s">
        <v>1390</v>
      </c>
      <c r="C42" s="14" t="s">
        <v>144</v>
      </c>
      <c r="D42" s="14" t="s">
        <v>290</v>
      </c>
      <c r="E42" s="15">
        <v>1037</v>
      </c>
    </row>
    <row r="43" spans="1:5" ht="15">
      <c r="A43" s="118" t="s">
        <v>1947</v>
      </c>
      <c r="B43" s="119"/>
      <c r="C43" s="119"/>
      <c r="D43" s="120"/>
      <c r="E43" s="13">
        <f>SUM(E44:E56)</f>
        <v>39197.92</v>
      </c>
    </row>
    <row r="44" spans="1:5" ht="15">
      <c r="A44" s="14"/>
      <c r="B44" s="15" t="s">
        <v>1779</v>
      </c>
      <c r="C44" s="14" t="s">
        <v>145</v>
      </c>
      <c r="D44" s="14" t="s">
        <v>1780</v>
      </c>
      <c r="E44" s="15">
        <v>205.08</v>
      </c>
    </row>
    <row r="45" spans="1:5" ht="15">
      <c r="A45" s="14"/>
      <c r="B45" s="15" t="s">
        <v>416</v>
      </c>
      <c r="C45" s="14" t="s">
        <v>147</v>
      </c>
      <c r="D45" s="14" t="s">
        <v>417</v>
      </c>
      <c r="E45" s="15">
        <v>1832</v>
      </c>
    </row>
    <row r="46" spans="1:5" ht="15">
      <c r="A46" s="14"/>
      <c r="B46" s="15" t="s">
        <v>428</v>
      </c>
      <c r="C46" s="14" t="s">
        <v>147</v>
      </c>
      <c r="D46" s="14" t="s">
        <v>430</v>
      </c>
      <c r="E46" s="15">
        <v>3293</v>
      </c>
    </row>
    <row r="47" spans="1:5" ht="30">
      <c r="A47" s="14"/>
      <c r="B47" s="15" t="s">
        <v>2347</v>
      </c>
      <c r="C47" s="14" t="s">
        <v>152</v>
      </c>
      <c r="D47" s="14" t="s">
        <v>2348</v>
      </c>
      <c r="E47" s="15">
        <v>4495</v>
      </c>
    </row>
    <row r="48" spans="1:5" ht="30">
      <c r="A48" s="14"/>
      <c r="B48" s="15" t="s">
        <v>1500</v>
      </c>
      <c r="C48" s="14" t="s">
        <v>152</v>
      </c>
      <c r="D48" s="14" t="s">
        <v>2531</v>
      </c>
      <c r="E48" s="15">
        <v>26591.2</v>
      </c>
    </row>
    <row r="49" spans="1:5" ht="15">
      <c r="A49" s="14"/>
      <c r="B49" s="15" t="s">
        <v>1500</v>
      </c>
      <c r="C49" s="14" t="s">
        <v>1941</v>
      </c>
      <c r="D49" s="14" t="s">
        <v>2049</v>
      </c>
      <c r="E49" s="15">
        <f>56.17*4</f>
        <v>224.68</v>
      </c>
    </row>
    <row r="50" spans="1:5" ht="15">
      <c r="A50" s="14"/>
      <c r="B50" s="15" t="s">
        <v>1500</v>
      </c>
      <c r="C50" s="14" t="s">
        <v>1941</v>
      </c>
      <c r="D50" s="14" t="s">
        <v>1135</v>
      </c>
      <c r="E50" s="15">
        <f>56.18*4</f>
        <v>224.72</v>
      </c>
    </row>
    <row r="51" spans="1:5" ht="15">
      <c r="A51" s="14"/>
      <c r="B51" s="15" t="s">
        <v>1652</v>
      </c>
      <c r="C51" s="14" t="s">
        <v>1942</v>
      </c>
      <c r="D51" s="14" t="s">
        <v>1653</v>
      </c>
      <c r="E51" s="15">
        <v>323.72</v>
      </c>
    </row>
    <row r="52" spans="1:5" ht="15">
      <c r="A52" s="14"/>
      <c r="B52" s="15" t="s">
        <v>1777</v>
      </c>
      <c r="C52" s="14" t="s">
        <v>1942</v>
      </c>
      <c r="D52" s="14" t="s">
        <v>1066</v>
      </c>
      <c r="E52" s="15">
        <v>613.52</v>
      </c>
    </row>
    <row r="53" spans="1:5" ht="15">
      <c r="A53" s="14"/>
      <c r="B53" s="15" t="s">
        <v>960</v>
      </c>
      <c r="C53" s="14" t="s">
        <v>150</v>
      </c>
      <c r="D53" s="14" t="s">
        <v>291</v>
      </c>
      <c r="E53" s="15">
        <v>640</v>
      </c>
    </row>
    <row r="54" spans="1:5" ht="15">
      <c r="A54" s="14"/>
      <c r="B54" s="15" t="s">
        <v>2522</v>
      </c>
      <c r="C54" s="14" t="s">
        <v>144</v>
      </c>
      <c r="D54" s="14" t="s">
        <v>292</v>
      </c>
      <c r="E54" s="15">
        <v>299</v>
      </c>
    </row>
    <row r="55" spans="1:5" ht="15">
      <c r="A55" s="14"/>
      <c r="B55" s="15" t="s">
        <v>789</v>
      </c>
      <c r="C55" s="14" t="s">
        <v>144</v>
      </c>
      <c r="D55" s="14" t="s">
        <v>293</v>
      </c>
      <c r="E55" s="15">
        <v>300</v>
      </c>
    </row>
    <row r="56" spans="1:5" ht="15">
      <c r="A56" s="14"/>
      <c r="B56" s="15" t="s">
        <v>1086</v>
      </c>
      <c r="C56" s="14" t="s">
        <v>151</v>
      </c>
      <c r="D56" s="14" t="s">
        <v>2049</v>
      </c>
      <c r="E56" s="15">
        <v>156</v>
      </c>
    </row>
    <row r="57" spans="1:5" ht="15">
      <c r="A57" s="118" t="s">
        <v>1948</v>
      </c>
      <c r="B57" s="119"/>
      <c r="C57" s="119"/>
      <c r="D57" s="120"/>
      <c r="E57" s="13">
        <f>SUM(E58:E65)</f>
        <v>21687.48</v>
      </c>
    </row>
    <row r="58" spans="1:5" ht="15">
      <c r="A58" s="14"/>
      <c r="B58" s="15" t="s">
        <v>2188</v>
      </c>
      <c r="C58" s="14" t="s">
        <v>146</v>
      </c>
      <c r="D58" s="14" t="s">
        <v>2190</v>
      </c>
      <c r="E58" s="15">
        <v>1037.03</v>
      </c>
    </row>
    <row r="59" spans="1:5" ht="15">
      <c r="A59" s="14"/>
      <c r="B59" s="15" t="s">
        <v>1841</v>
      </c>
      <c r="C59" s="14" t="s">
        <v>147</v>
      </c>
      <c r="D59" s="14" t="s">
        <v>1848</v>
      </c>
      <c r="E59" s="15">
        <v>842</v>
      </c>
    </row>
    <row r="60" spans="1:5" ht="30">
      <c r="A60" s="14"/>
      <c r="B60" s="15" t="s">
        <v>879</v>
      </c>
      <c r="C60" s="14" t="s">
        <v>152</v>
      </c>
      <c r="D60" s="14" t="s">
        <v>885</v>
      </c>
      <c r="E60" s="15">
        <v>701</v>
      </c>
    </row>
    <row r="61" spans="1:5" ht="15">
      <c r="A61" s="14"/>
      <c r="B61" s="15" t="s">
        <v>109</v>
      </c>
      <c r="C61" s="14" t="s">
        <v>1941</v>
      </c>
      <c r="D61" s="14" t="s">
        <v>111</v>
      </c>
      <c r="E61" s="15">
        <v>16202.2</v>
      </c>
    </row>
    <row r="62" spans="1:5" ht="15">
      <c r="A62" s="14"/>
      <c r="B62" s="15" t="s">
        <v>56</v>
      </c>
      <c r="C62" s="14" t="s">
        <v>1942</v>
      </c>
      <c r="D62" s="14" t="s">
        <v>1650</v>
      </c>
      <c r="E62" s="15">
        <v>689.25</v>
      </c>
    </row>
    <row r="63" spans="1:5" ht="15">
      <c r="A63" s="14"/>
      <c r="B63" s="15" t="s">
        <v>240</v>
      </c>
      <c r="C63" s="14" t="s">
        <v>150</v>
      </c>
      <c r="D63" s="14" t="s">
        <v>294</v>
      </c>
      <c r="E63" s="15">
        <v>1126</v>
      </c>
    </row>
    <row r="64" spans="1:5" ht="15">
      <c r="A64" s="14"/>
      <c r="B64" s="15" t="s">
        <v>227</v>
      </c>
      <c r="C64" s="14" t="s">
        <v>144</v>
      </c>
      <c r="D64" s="14" t="s">
        <v>295</v>
      </c>
      <c r="E64" s="15">
        <v>73</v>
      </c>
    </row>
    <row r="65" spans="1:5" ht="15">
      <c r="A65" s="14"/>
      <c r="B65" s="15" t="s">
        <v>1088</v>
      </c>
      <c r="C65" s="14" t="s">
        <v>151</v>
      </c>
      <c r="D65" s="14" t="s">
        <v>296</v>
      </c>
      <c r="E65" s="15">
        <v>1017</v>
      </c>
    </row>
    <row r="66" spans="1:5" ht="15">
      <c r="A66" s="118" t="s">
        <v>1951</v>
      </c>
      <c r="B66" s="119"/>
      <c r="C66" s="119"/>
      <c r="D66" s="120"/>
      <c r="E66" s="13">
        <f>SUM(E67:E72)</f>
        <v>8762.39</v>
      </c>
    </row>
    <row r="67" spans="1:5" ht="15">
      <c r="A67" s="14"/>
      <c r="B67" s="15" t="s">
        <v>370</v>
      </c>
      <c r="C67" s="14" t="s">
        <v>149</v>
      </c>
      <c r="D67" s="14" t="s">
        <v>2014</v>
      </c>
      <c r="E67" s="15">
        <v>1039.67</v>
      </c>
    </row>
    <row r="68" spans="1:5" ht="15">
      <c r="A68" s="14"/>
      <c r="B68" s="15" t="s">
        <v>246</v>
      </c>
      <c r="C68" s="14" t="s">
        <v>1941</v>
      </c>
      <c r="D68" s="14" t="s">
        <v>253</v>
      </c>
      <c r="E68" s="15">
        <v>520.04</v>
      </c>
    </row>
    <row r="69" spans="1:5" ht="15">
      <c r="A69" s="14"/>
      <c r="B69" s="15" t="s">
        <v>994</v>
      </c>
      <c r="C69" s="14" t="s">
        <v>1942</v>
      </c>
      <c r="D69" s="14" t="s">
        <v>1000</v>
      </c>
      <c r="E69" s="15">
        <v>28.33</v>
      </c>
    </row>
    <row r="70" spans="1:5" ht="15">
      <c r="A70" s="14"/>
      <c r="B70" s="15" t="s">
        <v>1090</v>
      </c>
      <c r="C70" s="14" t="s">
        <v>150</v>
      </c>
      <c r="D70" s="14" t="s">
        <v>1092</v>
      </c>
      <c r="E70" s="15">
        <v>179.45</v>
      </c>
    </row>
    <row r="71" spans="1:5" ht="15">
      <c r="A71" s="14"/>
      <c r="B71" s="15" t="s">
        <v>804</v>
      </c>
      <c r="C71" s="14" t="s">
        <v>151</v>
      </c>
      <c r="D71" s="14" t="s">
        <v>297</v>
      </c>
      <c r="E71" s="15">
        <v>145</v>
      </c>
    </row>
    <row r="72" spans="1:5" ht="15">
      <c r="A72" s="14"/>
      <c r="B72" s="15" t="s">
        <v>1093</v>
      </c>
      <c r="C72" s="14" t="s">
        <v>151</v>
      </c>
      <c r="D72" s="14" t="s">
        <v>1383</v>
      </c>
      <c r="E72" s="15">
        <v>6849.9</v>
      </c>
    </row>
    <row r="73" spans="1:5" ht="15">
      <c r="A73" s="118" t="s">
        <v>192</v>
      </c>
      <c r="B73" s="119"/>
      <c r="C73" s="119"/>
      <c r="D73" s="120"/>
      <c r="E73" s="13">
        <f>SUM(E74:E88)</f>
        <v>19558.89</v>
      </c>
    </row>
    <row r="74" spans="1:5" ht="15">
      <c r="A74" s="14"/>
      <c r="B74" s="15" t="s">
        <v>201</v>
      </c>
      <c r="C74" s="14" t="s">
        <v>146</v>
      </c>
      <c r="D74" s="14" t="s">
        <v>1536</v>
      </c>
      <c r="E74" s="15">
        <v>1973.55</v>
      </c>
    </row>
    <row r="75" spans="1:5" ht="15">
      <c r="A75" s="14"/>
      <c r="B75" s="15" t="s">
        <v>205</v>
      </c>
      <c r="C75" s="14" t="s">
        <v>146</v>
      </c>
      <c r="D75" s="14" t="s">
        <v>207</v>
      </c>
      <c r="E75" s="15">
        <v>73.58</v>
      </c>
    </row>
    <row r="76" spans="1:5" ht="15">
      <c r="A76" s="14"/>
      <c r="B76" s="15" t="s">
        <v>910</v>
      </c>
      <c r="C76" s="14" t="s">
        <v>149</v>
      </c>
      <c r="D76" s="14" t="s">
        <v>1783</v>
      </c>
      <c r="E76" s="15">
        <v>7651.18</v>
      </c>
    </row>
    <row r="77" spans="1:5" ht="30">
      <c r="A77" s="14"/>
      <c r="B77" s="15" t="s">
        <v>857</v>
      </c>
      <c r="C77" s="14" t="s">
        <v>152</v>
      </c>
      <c r="D77" s="14" t="s">
        <v>1105</v>
      </c>
      <c r="E77" s="15">
        <v>4372.95</v>
      </c>
    </row>
    <row r="78" spans="1:5" ht="15">
      <c r="A78" s="14"/>
      <c r="B78" s="15" t="s">
        <v>1594</v>
      </c>
      <c r="C78" s="14" t="s">
        <v>1942</v>
      </c>
      <c r="D78" s="14" t="s">
        <v>1596</v>
      </c>
      <c r="E78" s="15">
        <v>191.57</v>
      </c>
    </row>
    <row r="79" spans="1:5" ht="15">
      <c r="A79" s="14"/>
      <c r="B79" s="15" t="s">
        <v>2201</v>
      </c>
      <c r="C79" s="14" t="s">
        <v>1942</v>
      </c>
      <c r="D79" s="14" t="s">
        <v>1536</v>
      </c>
      <c r="E79" s="15">
        <v>726.72</v>
      </c>
    </row>
    <row r="80" spans="1:5" ht="15">
      <c r="A80" s="14"/>
      <c r="B80" s="15" t="s">
        <v>1274</v>
      </c>
      <c r="C80" s="14" t="s">
        <v>1942</v>
      </c>
      <c r="D80" s="14" t="s">
        <v>1596</v>
      </c>
      <c r="E80" s="15">
        <v>118.77</v>
      </c>
    </row>
    <row r="81" spans="1:5" ht="15">
      <c r="A81" s="14"/>
      <c r="B81" s="18" t="s">
        <v>1282</v>
      </c>
      <c r="C81" s="14" t="s">
        <v>1942</v>
      </c>
      <c r="D81" s="14" t="s">
        <v>1536</v>
      </c>
      <c r="E81" s="18">
        <v>923.13</v>
      </c>
    </row>
    <row r="82" spans="1:5" ht="15">
      <c r="A82" s="14"/>
      <c r="B82" s="18" t="s">
        <v>270</v>
      </c>
      <c r="C82" s="14" t="s">
        <v>150</v>
      </c>
      <c r="D82" s="14" t="s">
        <v>945</v>
      </c>
      <c r="E82" s="18">
        <v>789.37</v>
      </c>
    </row>
    <row r="83" spans="1:5" ht="15">
      <c r="A83" s="14"/>
      <c r="B83" s="18" t="s">
        <v>1095</v>
      </c>
      <c r="C83" s="14" t="s">
        <v>150</v>
      </c>
      <c r="D83" s="14" t="s">
        <v>1536</v>
      </c>
      <c r="E83" s="18">
        <v>196.61</v>
      </c>
    </row>
    <row r="84" spans="1:5" ht="15">
      <c r="A84" s="14"/>
      <c r="B84" s="18" t="s">
        <v>298</v>
      </c>
      <c r="C84" s="14" t="s">
        <v>144</v>
      </c>
      <c r="D84" s="14" t="s">
        <v>299</v>
      </c>
      <c r="E84" s="18">
        <v>523.7</v>
      </c>
    </row>
    <row r="85" spans="1:5" ht="15">
      <c r="A85" s="14"/>
      <c r="B85" s="18" t="s">
        <v>300</v>
      </c>
      <c r="C85" s="14" t="s">
        <v>144</v>
      </c>
      <c r="D85" s="14" t="s">
        <v>945</v>
      </c>
      <c r="E85" s="18">
        <v>301.4</v>
      </c>
    </row>
    <row r="86" spans="1:5" ht="15">
      <c r="A86" s="14"/>
      <c r="B86" s="18" t="s">
        <v>943</v>
      </c>
      <c r="C86" s="14" t="s">
        <v>151</v>
      </c>
      <c r="D86" s="14" t="s">
        <v>299</v>
      </c>
      <c r="E86" s="18">
        <v>489.41</v>
      </c>
    </row>
    <row r="87" spans="1:5" ht="15">
      <c r="A87" s="14"/>
      <c r="B87" s="18" t="s">
        <v>1096</v>
      </c>
      <c r="C87" s="14" t="s">
        <v>151</v>
      </c>
      <c r="D87" s="14" t="s">
        <v>1536</v>
      </c>
      <c r="E87" s="18">
        <v>1105.3</v>
      </c>
    </row>
    <row r="88" spans="1:5" ht="15">
      <c r="A88" s="14"/>
      <c r="B88" s="18" t="s">
        <v>318</v>
      </c>
      <c r="C88" s="14" t="s">
        <v>151</v>
      </c>
      <c r="D88" s="14" t="s">
        <v>945</v>
      </c>
      <c r="E88" s="18">
        <v>121.65</v>
      </c>
    </row>
    <row r="89" spans="1:5" ht="15">
      <c r="A89" s="118" t="s">
        <v>196</v>
      </c>
      <c r="B89" s="119"/>
      <c r="C89" s="119"/>
      <c r="D89" s="120"/>
      <c r="E89" s="13">
        <v>80868.84</v>
      </c>
    </row>
    <row r="90" spans="1:5" ht="15">
      <c r="A90" s="118" t="s">
        <v>199</v>
      </c>
      <c r="B90" s="119"/>
      <c r="C90" s="119"/>
      <c r="D90" s="120"/>
      <c r="E90" s="13">
        <f>SUM(E91:E102)</f>
        <v>199158.035</v>
      </c>
    </row>
    <row r="91" spans="1:5" ht="15">
      <c r="A91" s="14"/>
      <c r="B91" s="15">
        <v>5183.9</v>
      </c>
      <c r="C91" s="14" t="s">
        <v>146</v>
      </c>
      <c r="D91" s="14">
        <v>3.12</v>
      </c>
      <c r="E91" s="15">
        <f>B91*D91</f>
        <v>16173.768</v>
      </c>
    </row>
    <row r="92" spans="1:5" ht="15">
      <c r="A92" s="14"/>
      <c r="B92" s="15">
        <v>5183.9</v>
      </c>
      <c r="C92" s="14" t="s">
        <v>145</v>
      </c>
      <c r="D92" s="14">
        <v>3.106</v>
      </c>
      <c r="E92" s="15">
        <f>B92*D92</f>
        <v>16101.193399999998</v>
      </c>
    </row>
    <row r="93" spans="1:5" ht="15">
      <c r="A93" s="14"/>
      <c r="B93" s="15">
        <v>5183.9</v>
      </c>
      <c r="C93" s="14" t="s">
        <v>147</v>
      </c>
      <c r="D93" s="14">
        <v>3.324</v>
      </c>
      <c r="E93" s="15">
        <f aca="true" t="shared" si="0" ref="E93:E102">B93*D93</f>
        <v>17231.2836</v>
      </c>
    </row>
    <row r="94" spans="1:5" ht="15">
      <c r="A94" s="14"/>
      <c r="B94" s="15">
        <v>5098</v>
      </c>
      <c r="C94" s="14" t="s">
        <v>148</v>
      </c>
      <c r="D94" s="14">
        <v>3.5</v>
      </c>
      <c r="E94" s="15">
        <f t="shared" si="0"/>
        <v>17843</v>
      </c>
    </row>
    <row r="95" spans="1:5" ht="15">
      <c r="A95" s="14"/>
      <c r="B95" s="15">
        <v>5098</v>
      </c>
      <c r="C95" s="14" t="s">
        <v>149</v>
      </c>
      <c r="D95" s="14">
        <v>3.159</v>
      </c>
      <c r="E95" s="15">
        <f t="shared" si="0"/>
        <v>16104.581999999999</v>
      </c>
    </row>
    <row r="96" spans="1:5" ht="30">
      <c r="A96" s="14"/>
      <c r="B96" s="15">
        <v>5098</v>
      </c>
      <c r="C96" s="14" t="s">
        <v>152</v>
      </c>
      <c r="D96" s="14">
        <v>3.526</v>
      </c>
      <c r="E96" s="15">
        <f t="shared" si="0"/>
        <v>17975.548</v>
      </c>
    </row>
    <row r="97" spans="1:5" ht="15">
      <c r="A97" s="14"/>
      <c r="B97" s="15">
        <v>5098</v>
      </c>
      <c r="C97" s="14" t="s">
        <v>1940</v>
      </c>
      <c r="D97" s="14">
        <v>3</v>
      </c>
      <c r="E97" s="15">
        <f t="shared" si="0"/>
        <v>15294</v>
      </c>
    </row>
    <row r="98" spans="1:5" ht="15">
      <c r="A98" s="14"/>
      <c r="B98" s="15">
        <v>5098</v>
      </c>
      <c r="C98" s="14" t="s">
        <v>1941</v>
      </c>
      <c r="D98" s="14">
        <v>3.12</v>
      </c>
      <c r="E98" s="15">
        <f t="shared" si="0"/>
        <v>15905.76</v>
      </c>
    </row>
    <row r="99" spans="1:5" ht="15">
      <c r="A99" s="14"/>
      <c r="B99" s="15">
        <v>5098</v>
      </c>
      <c r="C99" s="14" t="s">
        <v>1942</v>
      </c>
      <c r="D99" s="14">
        <v>3.69</v>
      </c>
      <c r="E99" s="15">
        <f t="shared" si="0"/>
        <v>18811.62</v>
      </c>
    </row>
    <row r="100" spans="1:5" ht="15">
      <c r="A100" s="14"/>
      <c r="B100" s="15">
        <v>5098</v>
      </c>
      <c r="C100" s="14" t="s">
        <v>150</v>
      </c>
      <c r="D100" s="14">
        <v>3.12</v>
      </c>
      <c r="E100" s="15">
        <f t="shared" si="0"/>
        <v>15905.76</v>
      </c>
    </row>
    <row r="101" spans="1:5" ht="15">
      <c r="A101" s="14"/>
      <c r="B101" s="15">
        <v>5098</v>
      </c>
      <c r="C101" s="14" t="s">
        <v>144</v>
      </c>
      <c r="D101" s="14">
        <v>3.12</v>
      </c>
      <c r="E101" s="15">
        <f t="shared" si="0"/>
        <v>15905.76</v>
      </c>
    </row>
    <row r="102" spans="1:5" ht="15">
      <c r="A102" s="14"/>
      <c r="B102" s="15">
        <v>5098</v>
      </c>
      <c r="C102" s="14" t="s">
        <v>151</v>
      </c>
      <c r="D102" s="14">
        <v>3.12</v>
      </c>
      <c r="E102" s="15">
        <f t="shared" si="0"/>
        <v>15905.76</v>
      </c>
    </row>
    <row r="103" spans="1:5" ht="15">
      <c r="A103" s="118" t="s">
        <v>194</v>
      </c>
      <c r="B103" s="119"/>
      <c r="C103" s="119"/>
      <c r="D103" s="120"/>
      <c r="E103" s="13">
        <f>SUM(E104:E121)</f>
        <v>16842.26</v>
      </c>
    </row>
    <row r="104" spans="1:5" ht="15">
      <c r="A104" s="11"/>
      <c r="B104" s="15" t="s">
        <v>1617</v>
      </c>
      <c r="C104" s="14" t="s">
        <v>146</v>
      </c>
      <c r="D104" s="14" t="s">
        <v>1621</v>
      </c>
      <c r="E104" s="15">
        <v>43.6</v>
      </c>
    </row>
    <row r="105" spans="1:5" ht="15">
      <c r="A105" s="11"/>
      <c r="B105" s="15" t="s">
        <v>1667</v>
      </c>
      <c r="C105" s="14" t="s">
        <v>146</v>
      </c>
      <c r="D105" s="14" t="s">
        <v>1672</v>
      </c>
      <c r="E105" s="15">
        <v>279.97</v>
      </c>
    </row>
    <row r="106" spans="1:5" ht="15">
      <c r="A106" s="11"/>
      <c r="B106" s="15" t="s">
        <v>1674</v>
      </c>
      <c r="C106" s="14" t="s">
        <v>146</v>
      </c>
      <c r="D106" s="14" t="s">
        <v>210</v>
      </c>
      <c r="E106" s="15">
        <v>308.92</v>
      </c>
    </row>
    <row r="107" spans="1:5" ht="15">
      <c r="A107" s="14"/>
      <c r="B107" s="15" t="s">
        <v>1384</v>
      </c>
      <c r="C107" s="14" t="s">
        <v>145</v>
      </c>
      <c r="D107" s="14" t="s">
        <v>1408</v>
      </c>
      <c r="E107" s="15">
        <v>963.25</v>
      </c>
    </row>
    <row r="108" spans="1:5" ht="15">
      <c r="A108" s="14"/>
      <c r="B108" s="15" t="s">
        <v>2288</v>
      </c>
      <c r="C108" s="14" t="s">
        <v>148</v>
      </c>
      <c r="D108" s="14" t="s">
        <v>2294</v>
      </c>
      <c r="E108" s="15">
        <v>351.34</v>
      </c>
    </row>
    <row r="109" spans="1:5" ht="30">
      <c r="A109" s="14"/>
      <c r="B109" s="15" t="s">
        <v>782</v>
      </c>
      <c r="C109" s="14" t="s">
        <v>149</v>
      </c>
      <c r="D109" s="14" t="s">
        <v>784</v>
      </c>
      <c r="E109" s="15">
        <v>970.48</v>
      </c>
    </row>
    <row r="110" spans="1:5" ht="15">
      <c r="A110" s="14"/>
      <c r="B110" s="15" t="s">
        <v>1500</v>
      </c>
      <c r="C110" s="14" t="s">
        <v>149</v>
      </c>
      <c r="D110" s="14" t="s">
        <v>1501</v>
      </c>
      <c r="E110" s="15">
        <v>133.75</v>
      </c>
    </row>
    <row r="111" spans="1:5" ht="30">
      <c r="A111" s="14"/>
      <c r="B111" s="15" t="s">
        <v>1500</v>
      </c>
      <c r="C111" s="14" t="s">
        <v>152</v>
      </c>
      <c r="D111" s="14" t="s">
        <v>2218</v>
      </c>
      <c r="E111" s="15">
        <v>133.75</v>
      </c>
    </row>
    <row r="112" spans="1:5" ht="15">
      <c r="A112" s="14"/>
      <c r="B112" s="15" t="s">
        <v>1500</v>
      </c>
      <c r="C112" s="14" t="s">
        <v>1940</v>
      </c>
      <c r="D112" s="14" t="s">
        <v>2556</v>
      </c>
      <c r="E112" s="15">
        <v>133.75</v>
      </c>
    </row>
    <row r="113" spans="1:5" ht="30">
      <c r="A113" s="14"/>
      <c r="B113" s="15" t="s">
        <v>1894</v>
      </c>
      <c r="C113" s="14" t="s">
        <v>1940</v>
      </c>
      <c r="D113" s="14" t="s">
        <v>1902</v>
      </c>
      <c r="E113" s="15">
        <v>1446</v>
      </c>
    </row>
    <row r="114" spans="1:5" ht="15">
      <c r="A114" s="14"/>
      <c r="B114" s="15" t="s">
        <v>1909</v>
      </c>
      <c r="C114" s="14" t="s">
        <v>1940</v>
      </c>
      <c r="D114" s="14" t="s">
        <v>1913</v>
      </c>
      <c r="E114" s="15">
        <v>600.41</v>
      </c>
    </row>
    <row r="115" spans="1:5" ht="15">
      <c r="A115" s="14"/>
      <c r="B115" s="15" t="s">
        <v>1173</v>
      </c>
      <c r="C115" s="14" t="s">
        <v>1941</v>
      </c>
      <c r="D115" s="14" t="s">
        <v>243</v>
      </c>
      <c r="E115" s="15">
        <v>6856.86</v>
      </c>
    </row>
    <row r="116" spans="1:5" ht="15">
      <c r="A116" s="14"/>
      <c r="B116" s="15" t="s">
        <v>1023</v>
      </c>
      <c r="C116" s="14" t="s">
        <v>1942</v>
      </c>
      <c r="D116" s="14" t="s">
        <v>2397</v>
      </c>
      <c r="E116" s="15">
        <v>2111.89</v>
      </c>
    </row>
    <row r="117" spans="1:5" ht="15">
      <c r="A117" s="14"/>
      <c r="B117" s="15" t="s">
        <v>2632</v>
      </c>
      <c r="C117" s="14" t="s">
        <v>1942</v>
      </c>
      <c r="D117" s="14" t="s">
        <v>1048</v>
      </c>
      <c r="E117" s="15">
        <v>456.29</v>
      </c>
    </row>
    <row r="118" spans="1:5" ht="15">
      <c r="A118" s="14"/>
      <c r="B118" s="15" t="s">
        <v>808</v>
      </c>
      <c r="C118" s="14" t="s">
        <v>150</v>
      </c>
      <c r="D118" s="14" t="s">
        <v>301</v>
      </c>
      <c r="E118" s="15">
        <v>267</v>
      </c>
    </row>
    <row r="119" spans="1:5" ht="15">
      <c r="A119" s="14"/>
      <c r="B119" s="15" t="s">
        <v>2505</v>
      </c>
      <c r="C119" s="14" t="s">
        <v>150</v>
      </c>
      <c r="D119" s="14" t="s">
        <v>302</v>
      </c>
      <c r="E119" s="15">
        <v>238</v>
      </c>
    </row>
    <row r="120" spans="1:5" ht="15">
      <c r="A120" s="14"/>
      <c r="B120" s="15" t="s">
        <v>1073</v>
      </c>
      <c r="C120" s="14" t="s">
        <v>150</v>
      </c>
      <c r="D120" s="14" t="s">
        <v>303</v>
      </c>
      <c r="E120" s="15">
        <v>1109</v>
      </c>
    </row>
    <row r="121" spans="1:5" ht="15">
      <c r="A121" s="14"/>
      <c r="B121" s="15" t="s">
        <v>1080</v>
      </c>
      <c r="C121" s="14" t="s">
        <v>151</v>
      </c>
      <c r="D121" s="14" t="s">
        <v>304</v>
      </c>
      <c r="E121" s="15">
        <v>438</v>
      </c>
    </row>
    <row r="122" spans="1:5" ht="15">
      <c r="A122" s="55" t="s">
        <v>200</v>
      </c>
      <c r="B122" s="13"/>
      <c r="C122" s="12"/>
      <c r="D122" s="12"/>
      <c r="E122" s="13">
        <f>SUM(E123:E129)</f>
        <v>18321.87</v>
      </c>
    </row>
    <row r="123" spans="1:5" ht="15">
      <c r="A123" s="11"/>
      <c r="B123" s="28" t="s">
        <v>947</v>
      </c>
      <c r="C123" s="11" t="s">
        <v>146</v>
      </c>
      <c r="D123" s="11" t="s">
        <v>948</v>
      </c>
      <c r="E123" s="28">
        <v>4002</v>
      </c>
    </row>
    <row r="124" spans="1:5" ht="15">
      <c r="A124" s="14"/>
      <c r="B124" s="15"/>
      <c r="C124" s="14" t="s">
        <v>1424</v>
      </c>
      <c r="D124" s="14" t="s">
        <v>1488</v>
      </c>
      <c r="E124" s="15">
        <v>5505.6</v>
      </c>
    </row>
    <row r="125" spans="1:5" ht="15">
      <c r="A125" s="14"/>
      <c r="B125" s="15" t="s">
        <v>1500</v>
      </c>
      <c r="C125" s="14" t="s">
        <v>148</v>
      </c>
      <c r="D125" s="14" t="s">
        <v>1499</v>
      </c>
      <c r="E125" s="15">
        <f>5098*0.47</f>
        <v>2396.06</v>
      </c>
    </row>
    <row r="126" spans="1:5" ht="30">
      <c r="A126" s="14"/>
      <c r="B126" s="15" t="s">
        <v>2341</v>
      </c>
      <c r="C126" s="14" t="s">
        <v>152</v>
      </c>
      <c r="D126" s="14" t="s">
        <v>2346</v>
      </c>
      <c r="E126" s="15">
        <v>960</v>
      </c>
    </row>
    <row r="127" spans="1:5" ht="30">
      <c r="A127" s="14"/>
      <c r="B127" s="15" t="s">
        <v>131</v>
      </c>
      <c r="C127" s="14" t="s">
        <v>152</v>
      </c>
      <c r="D127" s="14" t="s">
        <v>134</v>
      </c>
      <c r="E127" s="15">
        <v>1270.12</v>
      </c>
    </row>
    <row r="128" spans="1:5" ht="15">
      <c r="A128" s="14"/>
      <c r="B128" s="15" t="s">
        <v>261</v>
      </c>
      <c r="C128" s="14" t="s">
        <v>1941</v>
      </c>
      <c r="D128" s="14" t="s">
        <v>1110</v>
      </c>
      <c r="E128" s="15">
        <v>866.26</v>
      </c>
    </row>
    <row r="129" spans="1:5" ht="15">
      <c r="A129" s="14"/>
      <c r="B129" s="15" t="s">
        <v>1598</v>
      </c>
      <c r="C129" s="14" t="s">
        <v>1942</v>
      </c>
      <c r="D129" s="14" t="s">
        <v>1607</v>
      </c>
      <c r="E129" s="15">
        <v>3321.83</v>
      </c>
    </row>
    <row r="130" spans="1:5" ht="15">
      <c r="A130" s="116" t="s">
        <v>217</v>
      </c>
      <c r="B130" s="116"/>
      <c r="C130" s="116"/>
      <c r="D130" s="116"/>
      <c r="E130" s="28">
        <v>107058</v>
      </c>
    </row>
    <row r="131" spans="1:5" ht="15">
      <c r="A131" s="116" t="s">
        <v>1292</v>
      </c>
      <c r="B131" s="116"/>
      <c r="C131" s="116"/>
      <c r="D131" s="116"/>
      <c r="E131" s="15">
        <v>86171.12</v>
      </c>
    </row>
    <row r="132" spans="1:5" ht="15">
      <c r="A132" s="117" t="s">
        <v>1293</v>
      </c>
      <c r="B132" s="117"/>
      <c r="C132" s="117"/>
      <c r="D132" s="117"/>
      <c r="E132" s="29">
        <f>SUM(E3+E21+E130+E131)</f>
        <v>851601.9450000001</v>
      </c>
    </row>
    <row r="133" spans="1:5" ht="15">
      <c r="A133" s="113" t="s">
        <v>1294</v>
      </c>
      <c r="B133" s="113"/>
      <c r="C133" s="113"/>
      <c r="D133" s="113"/>
      <c r="E133" s="15">
        <v>729271.39</v>
      </c>
    </row>
    <row r="134" spans="1:5" ht="15">
      <c r="A134" s="113" t="s">
        <v>1295</v>
      </c>
      <c r="B134" s="113"/>
      <c r="C134" s="113"/>
      <c r="D134" s="113"/>
      <c r="E134" s="15">
        <v>107341.42</v>
      </c>
    </row>
    <row r="135" spans="1:5" ht="15">
      <c r="A135" s="113" t="s">
        <v>831</v>
      </c>
      <c r="B135" s="113"/>
      <c r="C135" s="113"/>
      <c r="D135" s="113"/>
      <c r="E135" s="15">
        <v>2323728.45</v>
      </c>
    </row>
    <row r="136" spans="1:5" ht="15">
      <c r="A136" s="113" t="s">
        <v>832</v>
      </c>
      <c r="B136" s="113"/>
      <c r="C136" s="113"/>
      <c r="D136" s="113"/>
      <c r="E136" s="15">
        <v>1649000.25</v>
      </c>
    </row>
    <row r="137" spans="1:5" ht="15">
      <c r="A137" s="113" t="s">
        <v>833</v>
      </c>
      <c r="B137" s="113"/>
      <c r="C137" s="113"/>
      <c r="D137" s="113"/>
      <c r="E137" s="15">
        <f>1948389.16+12800+15913+12186+20000+998+785</f>
        <v>2011071.16</v>
      </c>
    </row>
    <row r="138" spans="1:5" ht="15">
      <c r="A138" s="113" t="s">
        <v>834</v>
      </c>
      <c r="B138" s="113"/>
      <c r="C138" s="113"/>
      <c r="D138" s="113"/>
      <c r="E138" s="15">
        <v>339351.97</v>
      </c>
    </row>
    <row r="139" spans="1:5" ht="15">
      <c r="A139" s="113" t="s">
        <v>835</v>
      </c>
      <c r="B139" s="113"/>
      <c r="C139" s="113"/>
      <c r="D139" s="113"/>
      <c r="E139" s="15">
        <v>240939.9</v>
      </c>
    </row>
    <row r="140" spans="1:5" ht="15">
      <c r="A140" s="113" t="s">
        <v>836</v>
      </c>
      <c r="B140" s="113"/>
      <c r="C140" s="113"/>
      <c r="D140" s="113"/>
      <c r="E140" s="15">
        <v>0</v>
      </c>
    </row>
    <row r="141" spans="1:5" ht="15">
      <c r="A141" s="113" t="s">
        <v>1102</v>
      </c>
      <c r="B141" s="113"/>
      <c r="C141" s="113"/>
      <c r="D141" s="113"/>
      <c r="E141" s="15">
        <f>SUM(E135-E137)</f>
        <v>312657.29000000027</v>
      </c>
    </row>
    <row r="142" spans="1:5" ht="15">
      <c r="A142" s="113" t="s">
        <v>1538</v>
      </c>
      <c r="B142" s="113"/>
      <c r="C142" s="113"/>
      <c r="D142" s="113"/>
      <c r="E142" s="15">
        <f>SUM(E138-E140)</f>
        <v>339351.97</v>
      </c>
    </row>
    <row r="143" spans="1:5" ht="15">
      <c r="A143" s="113" t="s">
        <v>2213</v>
      </c>
      <c r="B143" s="113"/>
      <c r="C143" s="113"/>
      <c r="D143" s="113"/>
      <c r="E143" s="15">
        <f>SUM(E136-E137)</f>
        <v>-362070.9099999999</v>
      </c>
    </row>
    <row r="145" spans="1:5" s="5" customFormat="1" ht="12.75">
      <c r="A145" s="1"/>
      <c r="B145" s="2"/>
      <c r="C145" s="1"/>
      <c r="D145" s="1"/>
      <c r="E145" s="1"/>
    </row>
    <row r="148" spans="1:5" ht="15.75">
      <c r="A148" s="121" t="s">
        <v>742</v>
      </c>
      <c r="B148" s="121"/>
      <c r="C148" s="121"/>
      <c r="D148" s="121"/>
      <c r="E148" s="121"/>
    </row>
    <row r="149" spans="1:5" ht="45">
      <c r="A149" s="24"/>
      <c r="B149" s="56" t="s">
        <v>195</v>
      </c>
      <c r="C149" s="27" t="s">
        <v>1339</v>
      </c>
      <c r="D149" s="27" t="s">
        <v>1340</v>
      </c>
      <c r="E149" s="27" t="s">
        <v>198</v>
      </c>
    </row>
    <row r="150" spans="1:5" ht="15" customHeight="1">
      <c r="A150" s="124" t="s">
        <v>1943</v>
      </c>
      <c r="B150" s="125"/>
      <c r="C150" s="125"/>
      <c r="D150" s="126"/>
      <c r="E150" s="16">
        <v>183915.7</v>
      </c>
    </row>
    <row r="151" spans="2:5" ht="12.75">
      <c r="B151" s="83" t="s">
        <v>609</v>
      </c>
      <c r="C151" s="83"/>
      <c r="D151" s="83" t="s">
        <v>665</v>
      </c>
      <c r="E151" s="83">
        <v>888.9</v>
      </c>
    </row>
    <row r="152" spans="2:5" ht="12.75">
      <c r="B152" s="83" t="s">
        <v>887</v>
      </c>
      <c r="C152" s="83"/>
      <c r="D152" s="83" t="s">
        <v>666</v>
      </c>
      <c r="E152" s="83">
        <v>962</v>
      </c>
    </row>
    <row r="153" spans="2:5" ht="12.75">
      <c r="B153" s="83" t="s">
        <v>604</v>
      </c>
      <c r="C153" s="83"/>
      <c r="D153" s="83" t="s">
        <v>667</v>
      </c>
      <c r="E153" s="83">
        <v>379.85</v>
      </c>
    </row>
    <row r="154" spans="2:5" ht="12.75">
      <c r="B154" s="99" t="s">
        <v>1990</v>
      </c>
      <c r="C154" s="83"/>
      <c r="D154" s="83" t="s">
        <v>668</v>
      </c>
      <c r="E154" s="83">
        <v>127.6</v>
      </c>
    </row>
    <row r="155" spans="2:5" ht="12.75">
      <c r="B155" s="99" t="s">
        <v>669</v>
      </c>
      <c r="C155" s="83"/>
      <c r="D155" s="83" t="s">
        <v>670</v>
      </c>
      <c r="E155" s="83">
        <v>768.99</v>
      </c>
    </row>
    <row r="156" spans="2:5" ht="12.75">
      <c r="B156" s="99" t="s">
        <v>671</v>
      </c>
      <c r="C156" s="83"/>
      <c r="D156" s="83" t="s">
        <v>672</v>
      </c>
      <c r="E156" s="83">
        <v>490</v>
      </c>
    </row>
    <row r="157" spans="2:5" ht="12.75">
      <c r="B157" s="83" t="s">
        <v>808</v>
      </c>
      <c r="C157" s="83"/>
      <c r="D157" s="83" t="s">
        <v>673</v>
      </c>
      <c r="E157" s="83">
        <v>3560.85</v>
      </c>
    </row>
    <row r="158" spans="2:5" ht="12.75">
      <c r="B158" s="83" t="s">
        <v>1990</v>
      </c>
      <c r="C158" s="83"/>
      <c r="D158" s="83" t="s">
        <v>674</v>
      </c>
      <c r="E158" s="83">
        <v>127.6</v>
      </c>
    </row>
    <row r="159" spans="2:5" ht="12.75">
      <c r="B159" s="83" t="s">
        <v>2378</v>
      </c>
      <c r="C159" s="83"/>
      <c r="D159" s="83" t="s">
        <v>675</v>
      </c>
      <c r="E159" s="83">
        <v>300</v>
      </c>
    </row>
    <row r="160" spans="2:5" ht="12.75">
      <c r="B160" s="83" t="s">
        <v>238</v>
      </c>
      <c r="C160" s="83"/>
      <c r="D160" s="83" t="s">
        <v>676</v>
      </c>
      <c r="E160" s="83">
        <v>1840.57</v>
      </c>
    </row>
    <row r="161" spans="2:5" ht="12.75">
      <c r="B161" s="90" t="s">
        <v>1073</v>
      </c>
      <c r="C161" s="83"/>
      <c r="D161" s="83" t="s">
        <v>677</v>
      </c>
      <c r="E161" s="83">
        <v>164.85</v>
      </c>
    </row>
    <row r="162" spans="2:5" ht="15" customHeight="1">
      <c r="B162" s="90" t="s">
        <v>318</v>
      </c>
      <c r="C162" s="83"/>
      <c r="D162" s="83" t="s">
        <v>678</v>
      </c>
      <c r="E162" s="83">
        <v>7363.31</v>
      </c>
    </row>
    <row r="163" spans="2:5" ht="15" customHeight="1">
      <c r="B163" s="73" t="s">
        <v>487</v>
      </c>
      <c r="C163" s="73" t="s">
        <v>146</v>
      </c>
      <c r="D163" s="73" t="s">
        <v>614</v>
      </c>
      <c r="E163" s="74">
        <v>100.54</v>
      </c>
    </row>
    <row r="164" spans="2:5" ht="15" customHeight="1">
      <c r="B164" s="73" t="s">
        <v>2302</v>
      </c>
      <c r="C164" s="73" t="s">
        <v>148</v>
      </c>
      <c r="D164" s="73" t="s">
        <v>686</v>
      </c>
      <c r="E164" s="74">
        <v>38501.79</v>
      </c>
    </row>
    <row r="165" spans="2:5" ht="15" customHeight="1">
      <c r="B165" s="73" t="s">
        <v>490</v>
      </c>
      <c r="C165" s="73" t="s">
        <v>1940</v>
      </c>
      <c r="D165" s="73" t="s">
        <v>687</v>
      </c>
      <c r="E165" s="74">
        <v>336</v>
      </c>
    </row>
    <row r="166" spans="2:5" ht="15" customHeight="1">
      <c r="B166" s="98" t="s">
        <v>689</v>
      </c>
      <c r="C166" s="73" t="s">
        <v>145</v>
      </c>
      <c r="D166" s="73" t="s">
        <v>688</v>
      </c>
      <c r="E166" s="74">
        <v>10373.16</v>
      </c>
    </row>
    <row r="167" spans="2:5" ht="15" customHeight="1">
      <c r="B167" s="73" t="s">
        <v>690</v>
      </c>
      <c r="C167" s="73" t="s">
        <v>147</v>
      </c>
      <c r="D167" s="73" t="s">
        <v>691</v>
      </c>
      <c r="E167" s="74">
        <v>82802.09</v>
      </c>
    </row>
    <row r="168" spans="2:5" ht="15" customHeight="1">
      <c r="B168" s="73" t="s">
        <v>692</v>
      </c>
      <c r="C168" s="73" t="s">
        <v>148</v>
      </c>
      <c r="D168" s="73" t="s">
        <v>693</v>
      </c>
      <c r="E168" s="74">
        <v>6470</v>
      </c>
    </row>
    <row r="169" spans="2:5" ht="15" customHeight="1">
      <c r="B169" s="73" t="s">
        <v>2539</v>
      </c>
      <c r="C169" s="73" t="s">
        <v>149</v>
      </c>
      <c r="D169" s="73" t="s">
        <v>694</v>
      </c>
      <c r="E169" s="74">
        <v>3590</v>
      </c>
    </row>
    <row r="170" spans="2:5" ht="15" customHeight="1">
      <c r="B170" s="73" t="s">
        <v>695</v>
      </c>
      <c r="C170" s="73" t="s">
        <v>1940</v>
      </c>
      <c r="D170" s="73" t="s">
        <v>696</v>
      </c>
      <c r="E170" s="74">
        <v>307.76</v>
      </c>
    </row>
    <row r="171" spans="2:5" ht="12.75">
      <c r="B171" s="73" t="s">
        <v>697</v>
      </c>
      <c r="C171" s="73" t="s">
        <v>1941</v>
      </c>
      <c r="D171" s="73" t="s">
        <v>698</v>
      </c>
      <c r="E171" s="74">
        <v>4206.68</v>
      </c>
    </row>
    <row r="172" spans="2:5" ht="12.75">
      <c r="B172" s="73" t="s">
        <v>1061</v>
      </c>
      <c r="C172" s="73" t="s">
        <v>1941</v>
      </c>
      <c r="D172" s="73" t="s">
        <v>699</v>
      </c>
      <c r="E172" s="74">
        <v>13803.16</v>
      </c>
    </row>
    <row r="173" spans="2:5" ht="12.75">
      <c r="B173" s="98" t="s">
        <v>700</v>
      </c>
      <c r="C173" s="73" t="s">
        <v>146</v>
      </c>
      <c r="D173" s="73" t="s">
        <v>701</v>
      </c>
      <c r="E173" s="74">
        <v>807</v>
      </c>
    </row>
    <row r="174" spans="2:5" ht="12.75">
      <c r="B174" s="73" t="s">
        <v>702</v>
      </c>
      <c r="C174" s="73" t="s">
        <v>148</v>
      </c>
      <c r="D174" s="73" t="s">
        <v>703</v>
      </c>
      <c r="E174" s="74">
        <v>3893</v>
      </c>
    </row>
    <row r="175" spans="2:5" ht="12.75">
      <c r="B175" s="73" t="s">
        <v>704</v>
      </c>
      <c r="C175" s="73" t="s">
        <v>149</v>
      </c>
      <c r="D175" s="73" t="s">
        <v>705</v>
      </c>
      <c r="E175" s="74">
        <v>1750</v>
      </c>
    </row>
    <row r="176" spans="1:5" ht="15" customHeight="1">
      <c r="A176" s="124" t="s">
        <v>1978</v>
      </c>
      <c r="B176" s="125"/>
      <c r="C176" s="125"/>
      <c r="D176" s="126"/>
      <c r="E176" s="16">
        <v>228972.82</v>
      </c>
    </row>
    <row r="177" spans="2:5" ht="12.75">
      <c r="B177" s="83" t="s">
        <v>463</v>
      </c>
      <c r="C177" s="83"/>
      <c r="D177" s="83" t="s">
        <v>679</v>
      </c>
      <c r="E177" s="83">
        <v>794</v>
      </c>
    </row>
    <row r="178" spans="2:5" ht="12.75">
      <c r="B178" s="83" t="s">
        <v>231</v>
      </c>
      <c r="C178" s="83"/>
      <c r="D178" s="83" t="s">
        <v>680</v>
      </c>
      <c r="E178" s="83">
        <v>1276.8</v>
      </c>
    </row>
    <row r="179" spans="2:5" ht="12.75">
      <c r="B179" s="83" t="s">
        <v>681</v>
      </c>
      <c r="C179" s="83"/>
      <c r="D179" s="83" t="s">
        <v>682</v>
      </c>
      <c r="E179" s="83">
        <v>736.33</v>
      </c>
    </row>
    <row r="180" spans="2:5" ht="12.75">
      <c r="B180" s="83" t="s">
        <v>683</v>
      </c>
      <c r="C180" s="83"/>
      <c r="D180" s="83" t="s">
        <v>467</v>
      </c>
      <c r="E180" s="83">
        <v>1151.9</v>
      </c>
    </row>
    <row r="181" spans="2:5" ht="12.75">
      <c r="B181" s="83" t="s">
        <v>468</v>
      </c>
      <c r="C181" s="83"/>
      <c r="D181" s="83" t="s">
        <v>469</v>
      </c>
      <c r="E181" s="83">
        <v>269.6</v>
      </c>
    </row>
    <row r="182" spans="2:5" ht="12.75">
      <c r="B182" s="83" t="s">
        <v>611</v>
      </c>
      <c r="C182" s="83"/>
      <c r="D182" s="83" t="s">
        <v>684</v>
      </c>
      <c r="E182" s="83">
        <v>1498.7</v>
      </c>
    </row>
    <row r="183" spans="2:5" ht="12.75">
      <c r="B183" s="83" t="s">
        <v>1212</v>
      </c>
      <c r="C183" s="83"/>
      <c r="D183" s="83" t="s">
        <v>685</v>
      </c>
      <c r="E183" s="83">
        <v>673.5</v>
      </c>
    </row>
    <row r="184" spans="2:5" ht="13.5" customHeight="1">
      <c r="B184" s="83" t="s">
        <v>476</v>
      </c>
      <c r="C184" s="83"/>
      <c r="D184" s="83" t="s">
        <v>613</v>
      </c>
      <c r="E184" s="83">
        <v>13958.9</v>
      </c>
    </row>
    <row r="185" spans="2:5" ht="12.75">
      <c r="B185" s="83" t="s">
        <v>64</v>
      </c>
      <c r="C185" s="83"/>
      <c r="D185" s="83" t="s">
        <v>478</v>
      </c>
      <c r="E185" s="83">
        <v>891.8</v>
      </c>
    </row>
    <row r="186" spans="2:5" ht="12.75">
      <c r="B186" s="83"/>
      <c r="C186" s="83"/>
      <c r="D186" s="83" t="s">
        <v>478</v>
      </c>
      <c r="E186" s="83">
        <v>13644</v>
      </c>
    </row>
    <row r="187" spans="2:5" ht="12.75">
      <c r="B187" s="83"/>
      <c r="C187" s="83"/>
      <c r="D187" s="83" t="s">
        <v>478</v>
      </c>
      <c r="E187" s="83">
        <v>13270.8</v>
      </c>
    </row>
    <row r="188" spans="2:5" ht="12.75">
      <c r="B188" s="86" t="s">
        <v>1393</v>
      </c>
      <c r="C188" s="86" t="s">
        <v>146</v>
      </c>
      <c r="D188" s="86" t="s">
        <v>630</v>
      </c>
      <c r="E188" s="87">
        <v>280.9</v>
      </c>
    </row>
    <row r="189" spans="2:5" ht="12.75">
      <c r="B189" s="73" t="s">
        <v>126</v>
      </c>
      <c r="C189" s="73" t="s">
        <v>152</v>
      </c>
      <c r="D189" s="73" t="s">
        <v>706</v>
      </c>
      <c r="E189" s="74">
        <v>1860</v>
      </c>
    </row>
    <row r="190" spans="2:5" ht="12.75">
      <c r="B190" s="73" t="s">
        <v>707</v>
      </c>
      <c r="C190" s="73" t="s">
        <v>1942</v>
      </c>
      <c r="D190" s="73" t="s">
        <v>708</v>
      </c>
      <c r="E190" s="74">
        <v>2506</v>
      </c>
    </row>
    <row r="191" spans="2:5" ht="12.75">
      <c r="B191" s="73" t="s">
        <v>640</v>
      </c>
      <c r="C191" s="73" t="s">
        <v>1942</v>
      </c>
      <c r="D191" s="73" t="s">
        <v>709</v>
      </c>
      <c r="E191" s="74">
        <v>220</v>
      </c>
    </row>
    <row r="192" spans="2:5" ht="12.75">
      <c r="B192" s="73" t="s">
        <v>1393</v>
      </c>
      <c r="C192" s="73" t="s">
        <v>146</v>
      </c>
      <c r="D192" s="73" t="s">
        <v>1133</v>
      </c>
      <c r="E192" s="74">
        <v>182.8</v>
      </c>
    </row>
    <row r="193" spans="2:5" ht="12.75">
      <c r="B193" s="73" t="s">
        <v>1434</v>
      </c>
      <c r="C193" s="73" t="s">
        <v>145</v>
      </c>
      <c r="D193" s="73" t="s">
        <v>710</v>
      </c>
      <c r="E193" s="74">
        <v>8426</v>
      </c>
    </row>
    <row r="194" spans="2:5" ht="12.75">
      <c r="B194" s="73" t="s">
        <v>1393</v>
      </c>
      <c r="C194" s="73" t="s">
        <v>145</v>
      </c>
      <c r="D194" s="73" t="s">
        <v>632</v>
      </c>
      <c r="E194" s="74">
        <v>359.64</v>
      </c>
    </row>
    <row r="195" spans="2:5" ht="12.75">
      <c r="B195" s="73" t="s">
        <v>711</v>
      </c>
      <c r="C195" s="73" t="s">
        <v>148</v>
      </c>
      <c r="D195" s="73" t="s">
        <v>712</v>
      </c>
      <c r="E195" s="74">
        <v>3265</v>
      </c>
    </row>
    <row r="196" spans="2:5" ht="12.75">
      <c r="B196" s="73" t="s">
        <v>1331</v>
      </c>
      <c r="C196" s="73" t="s">
        <v>148</v>
      </c>
      <c r="D196" s="73" t="s">
        <v>713</v>
      </c>
      <c r="E196" s="74">
        <v>3997</v>
      </c>
    </row>
    <row r="197" spans="2:5" ht="12.75">
      <c r="B197" s="73" t="s">
        <v>1331</v>
      </c>
      <c r="C197" s="73" t="s">
        <v>148</v>
      </c>
      <c r="D197" s="73" t="s">
        <v>714</v>
      </c>
      <c r="E197" s="74">
        <v>4995</v>
      </c>
    </row>
    <row r="198" spans="2:5" ht="12.75">
      <c r="B198" s="73" t="s">
        <v>527</v>
      </c>
      <c r="C198" s="73" t="s">
        <v>148</v>
      </c>
      <c r="D198" s="73" t="s">
        <v>715</v>
      </c>
      <c r="E198" s="74">
        <v>108</v>
      </c>
    </row>
    <row r="199" spans="2:5" ht="12.75">
      <c r="B199" s="73" t="s">
        <v>778</v>
      </c>
      <c r="C199" s="73" t="s">
        <v>149</v>
      </c>
      <c r="D199" s="73" t="s">
        <v>716</v>
      </c>
      <c r="E199" s="74">
        <v>327</v>
      </c>
    </row>
    <row r="200" spans="2:5" ht="12.75">
      <c r="B200" s="73" t="s">
        <v>1777</v>
      </c>
      <c r="C200" s="73" t="s">
        <v>149</v>
      </c>
      <c r="D200" s="73" t="s">
        <v>530</v>
      </c>
      <c r="E200" s="74">
        <v>19128</v>
      </c>
    </row>
    <row r="201" spans="2:5" ht="12.75">
      <c r="B201" s="73" t="s">
        <v>507</v>
      </c>
      <c r="C201" s="73" t="s">
        <v>152</v>
      </c>
      <c r="D201" s="73" t="s">
        <v>717</v>
      </c>
      <c r="E201" s="74">
        <v>5893.81</v>
      </c>
    </row>
    <row r="202" spans="2:5" ht="12.75">
      <c r="B202" s="73" t="s">
        <v>877</v>
      </c>
      <c r="C202" s="73" t="s">
        <v>152</v>
      </c>
      <c r="D202" s="73" t="s">
        <v>718</v>
      </c>
      <c r="E202" s="74">
        <v>5323</v>
      </c>
    </row>
    <row r="203" spans="2:5" ht="12.75">
      <c r="B203" s="73" t="s">
        <v>531</v>
      </c>
      <c r="C203" s="73" t="s">
        <v>152</v>
      </c>
      <c r="D203" s="73" t="s">
        <v>719</v>
      </c>
      <c r="E203" s="74">
        <v>79</v>
      </c>
    </row>
    <row r="204" spans="2:5" ht="12.75">
      <c r="B204" s="73" t="s">
        <v>2655</v>
      </c>
      <c r="C204" s="73" t="s">
        <v>1940</v>
      </c>
      <c r="D204" s="73" t="s">
        <v>720</v>
      </c>
      <c r="E204" s="74">
        <v>6538</v>
      </c>
    </row>
    <row r="205" spans="2:5" ht="12.75">
      <c r="B205" s="73" t="s">
        <v>1777</v>
      </c>
      <c r="C205" s="73" t="s">
        <v>1940</v>
      </c>
      <c r="D205" s="73" t="s">
        <v>538</v>
      </c>
      <c r="E205" s="74">
        <v>3382</v>
      </c>
    </row>
    <row r="206" spans="2:5" ht="12.75">
      <c r="B206" s="73" t="s">
        <v>546</v>
      </c>
      <c r="C206" s="73" t="s">
        <v>1941</v>
      </c>
      <c r="D206" s="73" t="s">
        <v>721</v>
      </c>
      <c r="E206" s="74">
        <v>79</v>
      </c>
    </row>
    <row r="207" spans="2:5" ht="12.75">
      <c r="B207" s="73" t="s">
        <v>1393</v>
      </c>
      <c r="C207" s="73" t="s">
        <v>1942</v>
      </c>
      <c r="D207" s="73" t="s">
        <v>550</v>
      </c>
      <c r="E207" s="74">
        <v>152</v>
      </c>
    </row>
    <row r="208" spans="2:5" ht="12.75">
      <c r="B208" s="73" t="s">
        <v>1393</v>
      </c>
      <c r="C208" s="73" t="s">
        <v>1942</v>
      </c>
      <c r="D208" s="73" t="s">
        <v>722</v>
      </c>
      <c r="E208" s="74">
        <v>175.9</v>
      </c>
    </row>
    <row r="209" spans="2:5" ht="12.75">
      <c r="B209" s="73" t="s">
        <v>2279</v>
      </c>
      <c r="C209" s="73" t="s">
        <v>148</v>
      </c>
      <c r="D209" s="73" t="s">
        <v>723</v>
      </c>
      <c r="E209" s="74">
        <v>726</v>
      </c>
    </row>
    <row r="210" spans="2:5" ht="12.75">
      <c r="B210" s="73" t="s">
        <v>724</v>
      </c>
      <c r="C210" s="73" t="s">
        <v>149</v>
      </c>
      <c r="D210" s="73" t="s">
        <v>725</v>
      </c>
      <c r="E210" s="74">
        <v>1640</v>
      </c>
    </row>
    <row r="211" spans="2:5" ht="12.75">
      <c r="B211" s="73" t="s">
        <v>96</v>
      </c>
      <c r="C211" s="73" t="s">
        <v>1941</v>
      </c>
      <c r="D211" s="73" t="s">
        <v>726</v>
      </c>
      <c r="E211" s="74">
        <v>645</v>
      </c>
    </row>
    <row r="212" spans="2:5" ht="12.75">
      <c r="B212" s="73" t="s">
        <v>643</v>
      </c>
      <c r="C212" s="73" t="s">
        <v>1941</v>
      </c>
      <c r="D212" s="73" t="s">
        <v>726</v>
      </c>
      <c r="E212" s="74">
        <v>1298</v>
      </c>
    </row>
    <row r="213" spans="2:5" ht="12.75">
      <c r="B213" s="73" t="s">
        <v>645</v>
      </c>
      <c r="C213" s="73" t="s">
        <v>1942</v>
      </c>
      <c r="D213" s="73" t="s">
        <v>726</v>
      </c>
      <c r="E213" s="74">
        <v>1563</v>
      </c>
    </row>
    <row r="214" spans="2:5" ht="12.75">
      <c r="B214" s="73" t="s">
        <v>2595</v>
      </c>
      <c r="C214" s="73" t="s">
        <v>152</v>
      </c>
      <c r="D214" s="73" t="s">
        <v>727</v>
      </c>
      <c r="E214" s="74">
        <v>142.5</v>
      </c>
    </row>
    <row r="215" spans="2:5" ht="12.75">
      <c r="B215" s="73" t="s">
        <v>568</v>
      </c>
      <c r="C215" s="73" t="s">
        <v>1940</v>
      </c>
      <c r="D215" s="73" t="s">
        <v>728</v>
      </c>
      <c r="E215" s="74">
        <v>57</v>
      </c>
    </row>
    <row r="216" spans="2:5" ht="12.75">
      <c r="B216" s="73" t="s">
        <v>570</v>
      </c>
      <c r="C216" s="73" t="s">
        <v>1941</v>
      </c>
      <c r="D216" s="73" t="s">
        <v>729</v>
      </c>
      <c r="E216" s="74">
        <v>154.95</v>
      </c>
    </row>
    <row r="217" spans="2:5" ht="12.75">
      <c r="B217" s="73"/>
      <c r="C217" s="73" t="s">
        <v>147</v>
      </c>
      <c r="D217" s="73" t="s">
        <v>730</v>
      </c>
      <c r="E217" s="74">
        <v>5603.2</v>
      </c>
    </row>
    <row r="218" spans="2:5" ht="12.75">
      <c r="B218" s="73" t="s">
        <v>572</v>
      </c>
      <c r="C218" s="73" t="s">
        <v>146</v>
      </c>
      <c r="D218" s="73" t="s">
        <v>651</v>
      </c>
      <c r="E218" s="74">
        <v>318.4</v>
      </c>
    </row>
    <row r="219" spans="2:5" ht="12.75">
      <c r="B219" s="73" t="s">
        <v>731</v>
      </c>
      <c r="C219" s="73" t="s">
        <v>148</v>
      </c>
      <c r="D219" s="73" t="s">
        <v>1783</v>
      </c>
      <c r="E219" s="74">
        <v>1617.39</v>
      </c>
    </row>
    <row r="220" spans="2:5" ht="12.75">
      <c r="B220" s="73" t="s">
        <v>2643</v>
      </c>
      <c r="C220" s="73" t="s">
        <v>152</v>
      </c>
      <c r="D220" s="73" t="s">
        <v>1783</v>
      </c>
      <c r="E220" s="74">
        <v>648</v>
      </c>
    </row>
    <row r="221" spans="2:5" ht="12.75">
      <c r="B221" s="73" t="s">
        <v>574</v>
      </c>
      <c r="C221" s="73" t="s">
        <v>1941</v>
      </c>
      <c r="D221" s="73" t="s">
        <v>575</v>
      </c>
      <c r="E221" s="74">
        <v>169</v>
      </c>
    </row>
    <row r="222" spans="2:5" ht="12.75">
      <c r="B222" s="73" t="s">
        <v>576</v>
      </c>
      <c r="C222" s="73" t="s">
        <v>1942</v>
      </c>
      <c r="D222" s="73" t="s">
        <v>577</v>
      </c>
      <c r="E222" s="74">
        <v>306.72</v>
      </c>
    </row>
    <row r="223" spans="2:5" ht="12.75">
      <c r="B223" s="73" t="s">
        <v>732</v>
      </c>
      <c r="C223" s="73" t="s">
        <v>1942</v>
      </c>
      <c r="D223" s="73" t="s">
        <v>733</v>
      </c>
      <c r="E223" s="74">
        <v>342.17</v>
      </c>
    </row>
    <row r="224" spans="2:5" ht="12.75">
      <c r="B224" s="73" t="s">
        <v>734</v>
      </c>
      <c r="C224" s="73" t="s">
        <v>152</v>
      </c>
      <c r="D224" s="73" t="s">
        <v>579</v>
      </c>
      <c r="E224" s="74">
        <v>4370.94</v>
      </c>
    </row>
    <row r="225" spans="2:5" ht="12.75">
      <c r="B225" s="73" t="s">
        <v>1393</v>
      </c>
      <c r="C225" s="73" t="s">
        <v>1942</v>
      </c>
      <c r="D225" s="73" t="s">
        <v>1699</v>
      </c>
      <c r="E225" s="74">
        <v>892.32</v>
      </c>
    </row>
    <row r="226" spans="2:5" ht="12.75">
      <c r="B226" s="73" t="s">
        <v>735</v>
      </c>
      <c r="C226" s="73" t="s">
        <v>148</v>
      </c>
      <c r="D226" s="73" t="s">
        <v>736</v>
      </c>
      <c r="E226" s="74">
        <v>1180</v>
      </c>
    </row>
    <row r="227" spans="2:5" ht="12.75">
      <c r="B227" s="73" t="s">
        <v>1972</v>
      </c>
      <c r="C227" s="73" t="s">
        <v>1941</v>
      </c>
      <c r="D227" s="73" t="s">
        <v>737</v>
      </c>
      <c r="E227" s="74">
        <v>360</v>
      </c>
    </row>
    <row r="228" spans="2:5" ht="12.75">
      <c r="B228" s="73" t="s">
        <v>581</v>
      </c>
      <c r="C228" s="73" t="s">
        <v>1941</v>
      </c>
      <c r="D228" s="73" t="s">
        <v>738</v>
      </c>
      <c r="E228" s="74">
        <v>220</v>
      </c>
    </row>
    <row r="229" spans="2:5" ht="12.75">
      <c r="B229" s="73" t="s">
        <v>2432</v>
      </c>
      <c r="C229" s="73" t="s">
        <v>1942</v>
      </c>
      <c r="D229" s="73" t="s">
        <v>739</v>
      </c>
      <c r="E229" s="74">
        <v>3619.14</v>
      </c>
    </row>
    <row r="230" spans="2:5" ht="12.75">
      <c r="B230" s="73" t="s">
        <v>740</v>
      </c>
      <c r="C230" s="73" t="s">
        <v>1942</v>
      </c>
      <c r="D230" s="73" t="s">
        <v>741</v>
      </c>
      <c r="E230" s="74">
        <v>3772.8</v>
      </c>
    </row>
    <row r="231" spans="2:5" ht="12.75">
      <c r="B231" s="73" t="s">
        <v>584</v>
      </c>
      <c r="C231" s="73" t="s">
        <v>1940</v>
      </c>
      <c r="D231" s="73" t="s">
        <v>585</v>
      </c>
      <c r="E231" s="74">
        <v>307.7</v>
      </c>
    </row>
    <row r="232" spans="2:5" ht="12.75">
      <c r="B232" s="73" t="s">
        <v>1393</v>
      </c>
      <c r="C232" s="73" t="s">
        <v>1942</v>
      </c>
      <c r="D232" s="73" t="s">
        <v>2597</v>
      </c>
      <c r="E232" s="74">
        <v>2641.04</v>
      </c>
    </row>
    <row r="233" spans="2:5" ht="12.75">
      <c r="B233" s="73" t="s">
        <v>1393</v>
      </c>
      <c r="C233" s="73" t="s">
        <v>1942</v>
      </c>
      <c r="D233" s="73" t="s">
        <v>586</v>
      </c>
      <c r="E233" s="74">
        <v>362.87</v>
      </c>
    </row>
    <row r="234" spans="1:5" ht="15">
      <c r="A234" s="118" t="s">
        <v>196</v>
      </c>
      <c r="B234" s="119"/>
      <c r="C234" s="119"/>
      <c r="D234" s="120"/>
      <c r="E234" s="13">
        <v>65939.16</v>
      </c>
    </row>
    <row r="235" spans="1:5" ht="15" customHeight="1">
      <c r="A235" s="118" t="s">
        <v>199</v>
      </c>
      <c r="B235" s="119"/>
      <c r="C235" s="119"/>
      <c r="D235" s="120"/>
      <c r="E235" s="13">
        <v>163033.66</v>
      </c>
    </row>
    <row r="236" spans="2:5" ht="12.75">
      <c r="B236" s="73">
        <v>5183.9</v>
      </c>
      <c r="C236" s="73" t="s">
        <v>650</v>
      </c>
      <c r="D236" s="73">
        <v>2.683</v>
      </c>
      <c r="E236" s="74">
        <f aca="true" t="shared" si="1" ref="E236:E241">B236*D236</f>
        <v>13908.403699999999</v>
      </c>
    </row>
    <row r="237" spans="2:5" ht="12.75">
      <c r="B237" s="73">
        <v>5183.9</v>
      </c>
      <c r="C237" s="73" t="s">
        <v>144</v>
      </c>
      <c r="D237" s="73">
        <v>2.683</v>
      </c>
      <c r="E237" s="74">
        <f t="shared" si="1"/>
        <v>13908.403699999999</v>
      </c>
    </row>
    <row r="238" spans="2:5" ht="12.75">
      <c r="B238" s="73">
        <v>5183.9</v>
      </c>
      <c r="C238" s="73" t="s">
        <v>151</v>
      </c>
      <c r="D238" s="73">
        <v>2.683</v>
      </c>
      <c r="E238" s="74">
        <f t="shared" si="1"/>
        <v>13908.403699999999</v>
      </c>
    </row>
    <row r="239" spans="2:10" ht="12.75">
      <c r="B239" s="73">
        <v>5183.9</v>
      </c>
      <c r="C239" s="73" t="s">
        <v>146</v>
      </c>
      <c r="D239" s="73">
        <v>2.683</v>
      </c>
      <c r="E239" s="74">
        <f t="shared" si="1"/>
        <v>13908.403699999999</v>
      </c>
      <c r="G239" s="92"/>
      <c r="H239" s="92"/>
      <c r="I239" s="92"/>
      <c r="J239" s="93"/>
    </row>
    <row r="240" spans="2:10" ht="12.75">
      <c r="B240" s="73">
        <v>5183.9</v>
      </c>
      <c r="C240" s="73" t="s">
        <v>145</v>
      </c>
      <c r="D240" s="73">
        <v>2.508</v>
      </c>
      <c r="E240" s="74">
        <f t="shared" si="1"/>
        <v>13001.2212</v>
      </c>
      <c r="G240" s="92"/>
      <c r="H240" s="92"/>
      <c r="I240" s="92"/>
      <c r="J240" s="93"/>
    </row>
    <row r="241" spans="2:10" ht="12.75">
      <c r="B241" s="73">
        <v>5183.9</v>
      </c>
      <c r="C241" s="73" t="s">
        <v>147</v>
      </c>
      <c r="D241" s="73">
        <v>2.458</v>
      </c>
      <c r="E241" s="74">
        <f t="shared" si="1"/>
        <v>12742.0262</v>
      </c>
      <c r="G241" s="92"/>
      <c r="H241" s="92"/>
      <c r="I241" s="92"/>
      <c r="J241" s="93"/>
    </row>
    <row r="242" spans="2:10" ht="12.75">
      <c r="B242" s="73">
        <v>5183.9</v>
      </c>
      <c r="C242" s="73" t="s">
        <v>148</v>
      </c>
      <c r="D242" s="73">
        <v>2.919</v>
      </c>
      <c r="E242" s="74">
        <f aca="true" t="shared" si="2" ref="E242:E247">B242*D242</f>
        <v>15131.8041</v>
      </c>
      <c r="G242" s="92"/>
      <c r="H242" s="92"/>
      <c r="I242" s="92"/>
      <c r="J242" s="93"/>
    </row>
    <row r="243" spans="2:10" ht="12.75">
      <c r="B243" s="73">
        <v>5183.9</v>
      </c>
      <c r="C243" s="73" t="s">
        <v>149</v>
      </c>
      <c r="D243" s="73">
        <v>2.761</v>
      </c>
      <c r="E243" s="74">
        <f t="shared" si="2"/>
        <v>14312.7479</v>
      </c>
      <c r="G243" s="92"/>
      <c r="H243" s="92"/>
      <c r="I243" s="92"/>
      <c r="J243" s="93"/>
    </row>
    <row r="244" spans="2:10" ht="12.75">
      <c r="B244" s="73">
        <v>5183.9</v>
      </c>
      <c r="C244" s="73" t="s">
        <v>152</v>
      </c>
      <c r="D244" s="73">
        <v>2.473</v>
      </c>
      <c r="E244" s="74">
        <f t="shared" si="2"/>
        <v>12819.784699999998</v>
      </c>
      <c r="G244" s="92"/>
      <c r="H244" s="92"/>
      <c r="I244" s="92"/>
      <c r="J244" s="93"/>
    </row>
    <row r="245" spans="2:10" ht="12.75">
      <c r="B245" s="73">
        <v>5183.9</v>
      </c>
      <c r="C245" s="73" t="s">
        <v>1940</v>
      </c>
      <c r="D245" s="73">
        <v>2.46</v>
      </c>
      <c r="E245" s="74">
        <f t="shared" si="2"/>
        <v>12752.393999999998</v>
      </c>
      <c r="G245" s="92"/>
      <c r="H245" s="92"/>
      <c r="I245" s="92"/>
      <c r="J245" s="93"/>
    </row>
    <row r="246" spans="2:10" ht="12.75">
      <c r="B246" s="73">
        <v>5183.9</v>
      </c>
      <c r="C246" s="73" t="s">
        <v>1941</v>
      </c>
      <c r="D246" s="73">
        <v>2.57</v>
      </c>
      <c r="E246" s="74">
        <f t="shared" si="2"/>
        <v>13322.622999999998</v>
      </c>
      <c r="G246" s="92"/>
      <c r="H246" s="92"/>
      <c r="I246" s="92"/>
      <c r="J246" s="93"/>
    </row>
    <row r="247" spans="2:10" ht="12.75">
      <c r="B247" s="73">
        <v>5183.9</v>
      </c>
      <c r="C247" s="73" t="s">
        <v>1942</v>
      </c>
      <c r="D247" s="73">
        <v>2.569</v>
      </c>
      <c r="E247" s="74">
        <f t="shared" si="2"/>
        <v>13317.4391</v>
      </c>
      <c r="G247" s="92"/>
      <c r="H247" s="92"/>
      <c r="I247" s="92"/>
      <c r="J247" s="93"/>
    </row>
    <row r="248" spans="1:5" ht="15">
      <c r="A248" s="116" t="s">
        <v>217</v>
      </c>
      <c r="B248" s="116"/>
      <c r="C248" s="116"/>
      <c r="D248" s="116"/>
      <c r="E248" s="100">
        <v>62309.78</v>
      </c>
    </row>
    <row r="249" spans="1:5" ht="15">
      <c r="A249" s="116" t="s">
        <v>1292</v>
      </c>
      <c r="B249" s="116"/>
      <c r="C249" s="116"/>
      <c r="D249" s="116"/>
      <c r="E249" s="100">
        <v>97444.07</v>
      </c>
    </row>
    <row r="250" spans="1:5" ht="15">
      <c r="A250" s="117" t="s">
        <v>587</v>
      </c>
      <c r="B250" s="117"/>
      <c r="C250" s="117"/>
      <c r="D250" s="117"/>
      <c r="E250" s="29">
        <f>SUM(E248+E249+E176+E150)</f>
        <v>572642.3700000001</v>
      </c>
    </row>
    <row r="251" spans="1:5" ht="15">
      <c r="A251" s="113" t="s">
        <v>588</v>
      </c>
      <c r="B251" s="113"/>
      <c r="C251" s="113"/>
      <c r="D251" s="113"/>
      <c r="E251" s="100">
        <v>563431.23</v>
      </c>
    </row>
    <row r="252" spans="1:5" ht="15">
      <c r="A252" s="113" t="s">
        <v>589</v>
      </c>
      <c r="B252" s="113"/>
      <c r="C252" s="113"/>
      <c r="D252" s="113"/>
      <c r="E252" s="101">
        <v>126481.95</v>
      </c>
    </row>
    <row r="253" spans="1:5" ht="15">
      <c r="A253" s="113" t="s">
        <v>590</v>
      </c>
      <c r="B253" s="113"/>
      <c r="C253" s="113"/>
      <c r="D253" s="113"/>
      <c r="E253" s="15">
        <v>1216946.55</v>
      </c>
    </row>
    <row r="254" spans="1:5" ht="15">
      <c r="A254" s="113" t="s">
        <v>591</v>
      </c>
      <c r="B254" s="113"/>
      <c r="C254" s="113"/>
      <c r="D254" s="113"/>
      <c r="E254" s="15"/>
    </row>
    <row r="255" spans="1:5" ht="15">
      <c r="A255" s="113" t="s">
        <v>592</v>
      </c>
      <c r="B255" s="113"/>
      <c r="C255" s="113"/>
      <c r="D255" s="113"/>
      <c r="E255" s="15">
        <v>952907.77</v>
      </c>
    </row>
    <row r="256" spans="1:5" ht="15">
      <c r="A256" s="113" t="s">
        <v>593</v>
      </c>
      <c r="B256" s="113"/>
      <c r="C256" s="113"/>
      <c r="D256" s="113"/>
      <c r="E256" s="15">
        <v>232010.55</v>
      </c>
    </row>
    <row r="257" spans="1:5" ht="15">
      <c r="A257" s="113" t="s">
        <v>594</v>
      </c>
      <c r="B257" s="113"/>
      <c r="C257" s="113"/>
      <c r="D257" s="113"/>
      <c r="E257" s="15"/>
    </row>
    <row r="258" spans="1:5" ht="15">
      <c r="A258" s="113" t="s">
        <v>595</v>
      </c>
      <c r="B258" s="113"/>
      <c r="C258" s="113"/>
      <c r="D258" s="113"/>
      <c r="E258" s="15"/>
    </row>
    <row r="259" spans="1:5" ht="15" customHeight="1">
      <c r="A259" s="113" t="s">
        <v>743</v>
      </c>
      <c r="B259" s="113"/>
      <c r="C259" s="113"/>
      <c r="D259" s="113"/>
      <c r="E259" s="15">
        <f>SUM(E253-E255)</f>
        <v>264038.78</v>
      </c>
    </row>
    <row r="260" spans="1:5" ht="15" customHeight="1">
      <c r="A260" s="113" t="s">
        <v>744</v>
      </c>
      <c r="B260" s="113"/>
      <c r="C260" s="113"/>
      <c r="D260" s="113"/>
      <c r="E260" s="15">
        <f>SUM(E256-E258)</f>
        <v>232010.55</v>
      </c>
    </row>
    <row r="261" spans="1:5" ht="15" customHeight="1">
      <c r="A261" s="113" t="s">
        <v>745</v>
      </c>
      <c r="B261" s="113"/>
      <c r="C261" s="113"/>
      <c r="D261" s="113"/>
      <c r="E261" s="15">
        <f>SUM(E254-E255)</f>
        <v>-952907.77</v>
      </c>
    </row>
  </sheetData>
  <sheetProtection/>
  <mergeCells count="49">
    <mergeCell ref="A253:D253"/>
    <mergeCell ref="A254:D254"/>
    <mergeCell ref="A261:D261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34:D234"/>
    <mergeCell ref="A235:D235"/>
    <mergeCell ref="A248:D248"/>
    <mergeCell ref="A150:D150"/>
    <mergeCell ref="A176:D176"/>
    <mergeCell ref="A43:D43"/>
    <mergeCell ref="A57:D57"/>
    <mergeCell ref="A66:D66"/>
    <mergeCell ref="A73:D73"/>
    <mergeCell ref="A148:E148"/>
    <mergeCell ref="A130:D130"/>
    <mergeCell ref="A141:D141"/>
    <mergeCell ref="A133:D133"/>
    <mergeCell ref="A143:D143"/>
    <mergeCell ref="A139:D139"/>
    <mergeCell ref="A140:D140"/>
    <mergeCell ref="A30:D30"/>
    <mergeCell ref="A11:D11"/>
    <mergeCell ref="A19:D19"/>
    <mergeCell ref="B21:C21"/>
    <mergeCell ref="A22:D22"/>
    <mergeCell ref="A103:D103"/>
    <mergeCell ref="A142:D142"/>
    <mergeCell ref="A1:E1"/>
    <mergeCell ref="B3:C3"/>
    <mergeCell ref="A4:D4"/>
    <mergeCell ref="A7:D7"/>
    <mergeCell ref="A89:D89"/>
    <mergeCell ref="A90:D90"/>
    <mergeCell ref="A131:D131"/>
    <mergeCell ref="A132:D132"/>
    <mergeCell ref="A135:D135"/>
    <mergeCell ref="A136:D136"/>
    <mergeCell ref="A137:D137"/>
    <mergeCell ref="A138:D138"/>
    <mergeCell ref="A134:D134"/>
  </mergeCells>
  <printOptions/>
  <pageMargins left="0.17" right="0.17" top="0.17" bottom="0.25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12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E112" sqref="A1:E112"/>
    </sheetView>
  </sheetViews>
  <sheetFormatPr defaultColWidth="13.375" defaultRowHeight="12.75"/>
  <cols>
    <col min="1" max="1" width="1.25" style="1" customWidth="1"/>
    <col min="2" max="2" width="8.25390625" style="1" customWidth="1"/>
    <col min="3" max="3" width="9.375" style="1" customWidth="1"/>
    <col min="4" max="4" width="69.25390625" style="1" customWidth="1"/>
    <col min="5" max="5" width="12.875" style="1" customWidth="1"/>
    <col min="6" max="6" width="14.625" style="1" customWidth="1"/>
    <col min="7" max="9" width="11.375" style="1" customWidth="1"/>
    <col min="10" max="99" width="12.375" style="1" customWidth="1"/>
    <col min="100" max="16384" width="13.375" style="1" customWidth="1"/>
  </cols>
  <sheetData>
    <row r="1" spans="1:5" ht="15.75">
      <c r="A1" s="121" t="s">
        <v>981</v>
      </c>
      <c r="B1" s="121"/>
      <c r="C1" s="121"/>
      <c r="D1" s="121"/>
      <c r="E1" s="121"/>
    </row>
    <row r="2" spans="1:5" ht="45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33" t="s">
        <v>1943</v>
      </c>
      <c r="C3" s="133"/>
      <c r="D3" s="10"/>
      <c r="E3" s="16">
        <f>SUM(E4+E6+E12)</f>
        <v>97277.29000000001</v>
      </c>
    </row>
    <row r="4" spans="1:5" ht="15">
      <c r="A4" s="118" t="s">
        <v>1946</v>
      </c>
      <c r="B4" s="119"/>
      <c r="C4" s="119"/>
      <c r="D4" s="120"/>
      <c r="E4" s="13">
        <f>SUM(E5)</f>
        <v>28599.17</v>
      </c>
    </row>
    <row r="5" spans="1:5" ht="15">
      <c r="A5" s="11"/>
      <c r="B5" s="17" t="s">
        <v>1516</v>
      </c>
      <c r="C5" s="14" t="s">
        <v>146</v>
      </c>
      <c r="D5" s="14" t="s">
        <v>1517</v>
      </c>
      <c r="E5" s="15">
        <v>28599.17</v>
      </c>
    </row>
    <row r="6" spans="1:5" ht="15">
      <c r="A6" s="118" t="s">
        <v>1241</v>
      </c>
      <c r="B6" s="119"/>
      <c r="C6" s="119"/>
      <c r="D6" s="120"/>
      <c r="E6" s="13">
        <f>SUM(E7:E11)</f>
        <v>65472.520000000004</v>
      </c>
    </row>
    <row r="7" spans="1:5" ht="15">
      <c r="A7" s="11"/>
      <c r="B7" s="17" t="s">
        <v>1667</v>
      </c>
      <c r="C7" s="14" t="s">
        <v>146</v>
      </c>
      <c r="D7" s="14" t="s">
        <v>1669</v>
      </c>
      <c r="E7" s="15">
        <v>1670.4</v>
      </c>
    </row>
    <row r="8" spans="1:5" ht="30">
      <c r="A8" s="11"/>
      <c r="B8" s="14" t="s">
        <v>305</v>
      </c>
      <c r="C8" s="14" t="s">
        <v>151</v>
      </c>
      <c r="D8" s="14" t="s">
        <v>306</v>
      </c>
      <c r="E8" s="15">
        <v>6084</v>
      </c>
    </row>
    <row r="9" spans="1:5" ht="15">
      <c r="A9" s="11"/>
      <c r="B9" s="14" t="s">
        <v>1726</v>
      </c>
      <c r="C9" s="14" t="s">
        <v>145</v>
      </c>
      <c r="D9" s="14" t="s">
        <v>1727</v>
      </c>
      <c r="E9" s="15">
        <v>7146</v>
      </c>
    </row>
    <row r="10" spans="1:5" ht="15">
      <c r="A10" s="14"/>
      <c r="B10" s="14" t="s">
        <v>2228</v>
      </c>
      <c r="C10" s="14" t="s">
        <v>148</v>
      </c>
      <c r="D10" s="14" t="s">
        <v>982</v>
      </c>
      <c r="E10" s="15">
        <v>46679.12</v>
      </c>
    </row>
    <row r="11" spans="1:5" ht="30">
      <c r="A11" s="14"/>
      <c r="B11" s="14" t="s">
        <v>2550</v>
      </c>
      <c r="C11" s="14" t="s">
        <v>1940</v>
      </c>
      <c r="D11" s="14" t="s">
        <v>2551</v>
      </c>
      <c r="E11" s="15">
        <v>3893</v>
      </c>
    </row>
    <row r="12" spans="1:5" ht="15">
      <c r="A12" s="118" t="s">
        <v>1951</v>
      </c>
      <c r="B12" s="119"/>
      <c r="C12" s="119"/>
      <c r="D12" s="120"/>
      <c r="E12" s="13">
        <f>SUM(E13)</f>
        <v>3205.6</v>
      </c>
    </row>
    <row r="13" spans="1:5" ht="15">
      <c r="A13" s="14"/>
      <c r="B13" s="14" t="s">
        <v>307</v>
      </c>
      <c r="C13" s="14" t="s">
        <v>150</v>
      </c>
      <c r="D13" s="14" t="s">
        <v>308</v>
      </c>
      <c r="E13" s="15">
        <v>3205.6</v>
      </c>
    </row>
    <row r="14" spans="1:5" ht="15">
      <c r="A14" s="10"/>
      <c r="B14" s="133" t="s">
        <v>1978</v>
      </c>
      <c r="C14" s="133"/>
      <c r="D14" s="10"/>
      <c r="E14" s="16">
        <f>SUM(E15+E22+E42+E47+E52+E66+E67+E80+E93)</f>
        <v>240569.4075</v>
      </c>
    </row>
    <row r="15" spans="1:5" ht="15">
      <c r="A15" s="118" t="s">
        <v>1235</v>
      </c>
      <c r="B15" s="119"/>
      <c r="C15" s="119"/>
      <c r="D15" s="120"/>
      <c r="E15" s="13">
        <f>SUM(E16:E21)</f>
        <v>7551.2300000000005</v>
      </c>
    </row>
    <row r="16" spans="1:5" ht="15">
      <c r="A16" s="14"/>
      <c r="B16" s="14" t="s">
        <v>51</v>
      </c>
      <c r="C16" s="14" t="s">
        <v>148</v>
      </c>
      <c r="D16" s="14" t="s">
        <v>1958</v>
      </c>
      <c r="E16" s="15">
        <v>2648.03</v>
      </c>
    </row>
    <row r="17" spans="1:5" ht="15">
      <c r="A17" s="14"/>
      <c r="B17" s="14" t="s">
        <v>2520</v>
      </c>
      <c r="C17" s="14" t="s">
        <v>150</v>
      </c>
      <c r="D17" s="14" t="s">
        <v>309</v>
      </c>
      <c r="E17" s="15">
        <v>197</v>
      </c>
    </row>
    <row r="18" spans="1:5" ht="15">
      <c r="A18" s="14"/>
      <c r="B18" s="14" t="s">
        <v>416</v>
      </c>
      <c r="C18" s="14" t="s">
        <v>147</v>
      </c>
      <c r="D18" s="14" t="s">
        <v>425</v>
      </c>
      <c r="E18" s="15">
        <v>1432</v>
      </c>
    </row>
    <row r="19" spans="1:5" ht="15">
      <c r="A19" s="14"/>
      <c r="B19" s="14" t="s">
        <v>1856</v>
      </c>
      <c r="C19" s="14" t="s">
        <v>1940</v>
      </c>
      <c r="D19" s="14" t="s">
        <v>1858</v>
      </c>
      <c r="E19" s="15">
        <v>705</v>
      </c>
    </row>
    <row r="20" spans="1:5" ht="30">
      <c r="A20" s="14"/>
      <c r="B20" s="14" t="s">
        <v>1449</v>
      </c>
      <c r="C20" s="14" t="s">
        <v>1942</v>
      </c>
      <c r="D20" s="14" t="s">
        <v>1454</v>
      </c>
      <c r="E20" s="15">
        <v>1908.2</v>
      </c>
    </row>
    <row r="21" spans="1:5" ht="15">
      <c r="A21" s="14"/>
      <c r="B21" s="14" t="s">
        <v>310</v>
      </c>
      <c r="C21" s="14" t="s">
        <v>151</v>
      </c>
      <c r="D21" s="14" t="s">
        <v>311</v>
      </c>
      <c r="E21" s="15">
        <v>661</v>
      </c>
    </row>
    <row r="22" spans="1:5" ht="18" customHeight="1">
      <c r="A22" s="118" t="s">
        <v>1947</v>
      </c>
      <c r="B22" s="119"/>
      <c r="C22" s="119"/>
      <c r="D22" s="120"/>
      <c r="E22" s="13">
        <f>SUM(E23:E41)</f>
        <v>47148.42</v>
      </c>
    </row>
    <row r="23" spans="1:5" ht="15">
      <c r="A23" s="14"/>
      <c r="B23" s="17" t="s">
        <v>2027</v>
      </c>
      <c r="C23" s="14" t="s">
        <v>146</v>
      </c>
      <c r="D23" s="14" t="s">
        <v>2030</v>
      </c>
      <c r="E23" s="15">
        <v>78.97</v>
      </c>
    </row>
    <row r="24" spans="1:5" ht="15">
      <c r="A24" s="14"/>
      <c r="B24" s="17" t="s">
        <v>1779</v>
      </c>
      <c r="C24" s="14" t="s">
        <v>145</v>
      </c>
      <c r="D24" s="14" t="s">
        <v>1780</v>
      </c>
      <c r="E24" s="15">
        <v>205.08</v>
      </c>
    </row>
    <row r="25" spans="1:5" ht="15">
      <c r="A25" s="14"/>
      <c r="B25" s="17" t="s">
        <v>433</v>
      </c>
      <c r="C25" s="14" t="s">
        <v>147</v>
      </c>
      <c r="D25" s="14" t="s">
        <v>434</v>
      </c>
      <c r="E25" s="15">
        <v>3934</v>
      </c>
    </row>
    <row r="26" spans="1:5" ht="15">
      <c r="A26" s="14"/>
      <c r="B26" s="17" t="s">
        <v>443</v>
      </c>
      <c r="C26" s="14" t="s">
        <v>148</v>
      </c>
      <c r="D26" s="14" t="s">
        <v>1822</v>
      </c>
      <c r="E26" s="15">
        <v>1794</v>
      </c>
    </row>
    <row r="27" spans="1:5" ht="15">
      <c r="A27" s="14"/>
      <c r="B27" s="17" t="s">
        <v>2274</v>
      </c>
      <c r="C27" s="14" t="s">
        <v>148</v>
      </c>
      <c r="D27" s="14" t="s">
        <v>2278</v>
      </c>
      <c r="E27" s="15">
        <v>553.84</v>
      </c>
    </row>
    <row r="28" spans="1:5" ht="15">
      <c r="A28" s="14"/>
      <c r="B28" s="17" t="s">
        <v>2314</v>
      </c>
      <c r="C28" s="14" t="s">
        <v>148</v>
      </c>
      <c r="D28" s="14" t="s">
        <v>43</v>
      </c>
      <c r="E28" s="15">
        <v>157.76</v>
      </c>
    </row>
    <row r="29" spans="1:5" ht="15">
      <c r="A29" s="14"/>
      <c r="B29" s="17" t="s">
        <v>1959</v>
      </c>
      <c r="C29" s="14" t="s">
        <v>148</v>
      </c>
      <c r="D29" s="14" t="s">
        <v>1963</v>
      </c>
      <c r="E29" s="15">
        <v>8248.68</v>
      </c>
    </row>
    <row r="30" spans="1:5" ht="30">
      <c r="A30" s="14"/>
      <c r="B30" s="17" t="s">
        <v>860</v>
      </c>
      <c r="C30" s="14" t="s">
        <v>152</v>
      </c>
      <c r="D30" s="14" t="s">
        <v>862</v>
      </c>
      <c r="E30" s="15">
        <v>23722</v>
      </c>
    </row>
    <row r="31" spans="1:5" ht="30">
      <c r="A31" s="14"/>
      <c r="B31" s="17" t="s">
        <v>2347</v>
      </c>
      <c r="C31" s="14" t="s">
        <v>152</v>
      </c>
      <c r="D31" s="14" t="s">
        <v>118</v>
      </c>
      <c r="E31" s="15">
        <v>1119</v>
      </c>
    </row>
    <row r="32" spans="1:5" ht="15">
      <c r="A32" s="14"/>
      <c r="B32" s="17" t="s">
        <v>21</v>
      </c>
      <c r="C32" s="14" t="s">
        <v>1940</v>
      </c>
      <c r="D32" s="14" t="s">
        <v>33</v>
      </c>
      <c r="E32" s="15">
        <v>129.6</v>
      </c>
    </row>
    <row r="33" spans="1:5" ht="15">
      <c r="A33" s="14"/>
      <c r="B33" s="17" t="s">
        <v>2164</v>
      </c>
      <c r="C33" s="14" t="s">
        <v>1941</v>
      </c>
      <c r="D33" s="14" t="s">
        <v>2169</v>
      </c>
      <c r="E33" s="15">
        <v>303.93</v>
      </c>
    </row>
    <row r="34" spans="1:5" ht="15">
      <c r="A34" s="14"/>
      <c r="B34" s="17" t="s">
        <v>1449</v>
      </c>
      <c r="C34" s="14" t="s">
        <v>1942</v>
      </c>
      <c r="D34" s="14" t="s">
        <v>1453</v>
      </c>
      <c r="E34" s="15">
        <v>622.21</v>
      </c>
    </row>
    <row r="35" spans="1:5" ht="15">
      <c r="A35" s="14"/>
      <c r="B35" s="17" t="s">
        <v>1479</v>
      </c>
      <c r="C35" s="14" t="s">
        <v>1942</v>
      </c>
      <c r="D35" s="14" t="s">
        <v>1851</v>
      </c>
      <c r="E35" s="15">
        <v>2269.39</v>
      </c>
    </row>
    <row r="36" spans="1:5" ht="15">
      <c r="A36" s="14"/>
      <c r="B36" s="15" t="s">
        <v>1777</v>
      </c>
      <c r="C36" s="14" t="s">
        <v>1942</v>
      </c>
      <c r="D36" s="14" t="s">
        <v>1066</v>
      </c>
      <c r="E36" s="15">
        <v>613.52</v>
      </c>
    </row>
    <row r="37" spans="1:5" ht="15">
      <c r="A37" s="14"/>
      <c r="B37" s="15" t="s">
        <v>240</v>
      </c>
      <c r="C37" s="14" t="s">
        <v>150</v>
      </c>
      <c r="D37" s="14" t="s">
        <v>312</v>
      </c>
      <c r="E37" s="15">
        <v>858</v>
      </c>
    </row>
    <row r="38" spans="1:5" ht="15">
      <c r="A38" s="14"/>
      <c r="B38" s="15" t="s">
        <v>1779</v>
      </c>
      <c r="C38" s="14" t="s">
        <v>150</v>
      </c>
      <c r="D38" s="14" t="s">
        <v>313</v>
      </c>
      <c r="E38" s="15">
        <v>54.44</v>
      </c>
    </row>
    <row r="39" spans="1:5" ht="15">
      <c r="A39" s="14"/>
      <c r="B39" s="15" t="s">
        <v>1390</v>
      </c>
      <c r="C39" s="14" t="s">
        <v>144</v>
      </c>
      <c r="D39" s="14" t="s">
        <v>314</v>
      </c>
      <c r="E39" s="15">
        <v>2089</v>
      </c>
    </row>
    <row r="40" spans="1:5" ht="15">
      <c r="A40" s="14"/>
      <c r="B40" s="15" t="s">
        <v>1086</v>
      </c>
      <c r="C40" s="14" t="s">
        <v>151</v>
      </c>
      <c r="D40" s="14" t="s">
        <v>2049</v>
      </c>
      <c r="E40" s="15">
        <v>78</v>
      </c>
    </row>
    <row r="41" spans="1:5" ht="15">
      <c r="A41" s="14"/>
      <c r="B41" s="15" t="s">
        <v>233</v>
      </c>
      <c r="C41" s="14" t="s">
        <v>151</v>
      </c>
      <c r="D41" s="14" t="s">
        <v>315</v>
      </c>
      <c r="E41" s="15">
        <v>317</v>
      </c>
    </row>
    <row r="42" spans="1:5" ht="15">
      <c r="A42" s="118" t="s">
        <v>1948</v>
      </c>
      <c r="B42" s="119"/>
      <c r="C42" s="119"/>
      <c r="D42" s="120"/>
      <c r="E42" s="13">
        <f>SUM(E43:E46)</f>
        <v>7077.82</v>
      </c>
    </row>
    <row r="43" spans="1:5" ht="15">
      <c r="A43" s="14"/>
      <c r="B43" s="14" t="s">
        <v>2139</v>
      </c>
      <c r="C43" s="14" t="s">
        <v>148</v>
      </c>
      <c r="D43" s="14" t="s">
        <v>2147</v>
      </c>
      <c r="E43" s="15">
        <v>2045.43</v>
      </c>
    </row>
    <row r="44" spans="1:5" ht="15">
      <c r="A44" s="14"/>
      <c r="B44" s="14" t="s">
        <v>846</v>
      </c>
      <c r="C44" s="14" t="s">
        <v>149</v>
      </c>
      <c r="D44" s="14" t="s">
        <v>2582</v>
      </c>
      <c r="E44" s="15">
        <v>943.39</v>
      </c>
    </row>
    <row r="45" spans="1:5" ht="15">
      <c r="A45" s="14"/>
      <c r="B45" s="14" t="s">
        <v>795</v>
      </c>
      <c r="C45" s="14" t="s">
        <v>150</v>
      </c>
      <c r="D45" s="14" t="s">
        <v>316</v>
      </c>
      <c r="E45" s="15">
        <v>1903</v>
      </c>
    </row>
    <row r="46" spans="1:5" ht="15">
      <c r="A46" s="14"/>
      <c r="B46" s="14" t="s">
        <v>967</v>
      </c>
      <c r="C46" s="14" t="s">
        <v>150</v>
      </c>
      <c r="D46" s="14" t="s">
        <v>2205</v>
      </c>
      <c r="E46" s="15">
        <v>2186</v>
      </c>
    </row>
    <row r="47" spans="1:5" ht="15">
      <c r="A47" s="118" t="s">
        <v>1951</v>
      </c>
      <c r="B47" s="119"/>
      <c r="C47" s="119"/>
      <c r="D47" s="120"/>
      <c r="E47" s="13">
        <f>SUM(E48:E51)</f>
        <v>4377.2</v>
      </c>
    </row>
    <row r="48" spans="1:5" ht="15">
      <c r="A48" s="14"/>
      <c r="B48" s="14" t="s">
        <v>1579</v>
      </c>
      <c r="C48" s="14" t="s">
        <v>146</v>
      </c>
      <c r="D48" s="14" t="s">
        <v>1580</v>
      </c>
      <c r="E48" s="15">
        <v>3460.18</v>
      </c>
    </row>
    <row r="49" spans="1:5" ht="15">
      <c r="A49" s="14"/>
      <c r="B49" s="14" t="s">
        <v>994</v>
      </c>
      <c r="C49" s="14" t="s">
        <v>1942</v>
      </c>
      <c r="D49" s="14" t="s">
        <v>1001</v>
      </c>
      <c r="E49" s="15">
        <v>185.02</v>
      </c>
    </row>
    <row r="50" spans="1:5" ht="30">
      <c r="A50" s="14"/>
      <c r="B50" s="14" t="s">
        <v>1260</v>
      </c>
      <c r="C50" s="14" t="s">
        <v>1942</v>
      </c>
      <c r="D50" s="14" t="s">
        <v>1263</v>
      </c>
      <c r="E50" s="15">
        <v>529</v>
      </c>
    </row>
    <row r="51" spans="1:5" ht="15">
      <c r="A51" s="14"/>
      <c r="B51" s="14" t="s">
        <v>1090</v>
      </c>
      <c r="C51" s="14" t="s">
        <v>150</v>
      </c>
      <c r="D51" s="14" t="s">
        <v>2206</v>
      </c>
      <c r="E51" s="15">
        <v>203</v>
      </c>
    </row>
    <row r="52" spans="1:5" ht="15">
      <c r="A52" s="118" t="s">
        <v>192</v>
      </c>
      <c r="B52" s="119"/>
      <c r="C52" s="119"/>
      <c r="D52" s="120"/>
      <c r="E52" s="13">
        <f>SUM(E53:E65)</f>
        <v>14282.509999999998</v>
      </c>
    </row>
    <row r="53" spans="1:5" ht="15">
      <c r="A53" s="14"/>
      <c r="B53" s="14" t="s">
        <v>1730</v>
      </c>
      <c r="C53" s="14" t="s">
        <v>145</v>
      </c>
      <c r="D53" s="14" t="s">
        <v>1731</v>
      </c>
      <c r="E53" s="15">
        <v>707.34</v>
      </c>
    </row>
    <row r="54" spans="1:5" ht="15">
      <c r="A54" s="14"/>
      <c r="B54" s="14" t="s">
        <v>2458</v>
      </c>
      <c r="C54" s="14" t="s">
        <v>147</v>
      </c>
      <c r="D54" s="14" t="s">
        <v>1731</v>
      </c>
      <c r="E54" s="15">
        <v>1178.91</v>
      </c>
    </row>
    <row r="55" spans="1:5" ht="15">
      <c r="A55" s="14"/>
      <c r="B55" s="14" t="s">
        <v>409</v>
      </c>
      <c r="C55" s="14" t="s">
        <v>147</v>
      </c>
      <c r="D55" s="14" t="s">
        <v>410</v>
      </c>
      <c r="E55" s="15">
        <v>2014.65</v>
      </c>
    </row>
    <row r="56" spans="1:5" ht="15">
      <c r="A56" s="14"/>
      <c r="B56" s="14" t="s">
        <v>1777</v>
      </c>
      <c r="C56" s="14" t="s">
        <v>147</v>
      </c>
      <c r="D56" s="14" t="s">
        <v>1237</v>
      </c>
      <c r="E56" s="15">
        <v>165.16</v>
      </c>
    </row>
    <row r="57" spans="1:5" ht="15">
      <c r="A57" s="14"/>
      <c r="B57" s="14" t="s">
        <v>1337</v>
      </c>
      <c r="C57" s="14" t="s">
        <v>148</v>
      </c>
      <c r="D57" s="14" t="s">
        <v>1733</v>
      </c>
      <c r="E57" s="15">
        <v>2808.87</v>
      </c>
    </row>
    <row r="58" spans="1:5" ht="15">
      <c r="A58" s="14"/>
      <c r="B58" s="14" t="s">
        <v>2137</v>
      </c>
      <c r="C58" s="14" t="s">
        <v>148</v>
      </c>
      <c r="D58" s="14" t="s">
        <v>1783</v>
      </c>
      <c r="E58" s="15">
        <v>3975.47</v>
      </c>
    </row>
    <row r="59" spans="1:5" ht="15">
      <c r="A59" s="14"/>
      <c r="B59" s="14" t="s">
        <v>1124</v>
      </c>
      <c r="C59" s="14" t="s">
        <v>1941</v>
      </c>
      <c r="D59" s="14" t="s">
        <v>1125</v>
      </c>
      <c r="E59" s="15">
        <v>173.34</v>
      </c>
    </row>
    <row r="60" spans="1:5" ht="15">
      <c r="A60" s="14"/>
      <c r="B60" s="14" t="s">
        <v>2201</v>
      </c>
      <c r="C60" s="14" t="s">
        <v>1942</v>
      </c>
      <c r="D60" s="14" t="s">
        <v>2202</v>
      </c>
      <c r="E60" s="15">
        <v>726.72</v>
      </c>
    </row>
    <row r="61" spans="1:5" ht="15">
      <c r="A61" s="14"/>
      <c r="B61" s="14" t="s">
        <v>1259</v>
      </c>
      <c r="C61" s="14" t="s">
        <v>1942</v>
      </c>
      <c r="D61" s="14" t="s">
        <v>1597</v>
      </c>
      <c r="E61" s="15">
        <v>138.47</v>
      </c>
    </row>
    <row r="62" spans="1:5" ht="15">
      <c r="A62" s="14"/>
      <c r="B62" s="18" t="s">
        <v>1282</v>
      </c>
      <c r="C62" s="14" t="s">
        <v>1942</v>
      </c>
      <c r="D62" s="14" t="s">
        <v>2202</v>
      </c>
      <c r="E62" s="18">
        <v>923.13</v>
      </c>
    </row>
    <row r="63" spans="1:5" ht="30">
      <c r="A63" s="14"/>
      <c r="B63" s="18" t="s">
        <v>270</v>
      </c>
      <c r="C63" s="14" t="s">
        <v>150</v>
      </c>
      <c r="D63" s="14" t="s">
        <v>2207</v>
      </c>
      <c r="E63" s="18">
        <v>168.54</v>
      </c>
    </row>
    <row r="64" spans="1:5" ht="15">
      <c r="A64" s="14"/>
      <c r="B64" s="18" t="s">
        <v>1095</v>
      </c>
      <c r="C64" s="14" t="s">
        <v>150</v>
      </c>
      <c r="D64" s="14" t="s">
        <v>271</v>
      </c>
      <c r="E64" s="18">
        <v>196.61</v>
      </c>
    </row>
    <row r="65" spans="1:5" ht="15">
      <c r="A65" s="14"/>
      <c r="B65" s="18" t="s">
        <v>1096</v>
      </c>
      <c r="C65" s="14" t="s">
        <v>151</v>
      </c>
      <c r="D65" s="14" t="s">
        <v>2202</v>
      </c>
      <c r="E65" s="18">
        <v>1105.3</v>
      </c>
    </row>
    <row r="66" spans="1:5" ht="15">
      <c r="A66" s="118" t="s">
        <v>196</v>
      </c>
      <c r="B66" s="119"/>
      <c r="C66" s="119"/>
      <c r="D66" s="120"/>
      <c r="E66" s="13">
        <v>40650.48</v>
      </c>
    </row>
    <row r="67" spans="1:5" ht="15">
      <c r="A67" s="118" t="s">
        <v>199</v>
      </c>
      <c r="B67" s="119"/>
      <c r="C67" s="119"/>
      <c r="D67" s="120"/>
      <c r="E67" s="13">
        <f>SUM(E68:E79)</f>
        <v>102273.97649999999</v>
      </c>
    </row>
    <row r="68" spans="1:5" ht="15">
      <c r="A68" s="14"/>
      <c r="B68" s="14">
        <v>2605.8</v>
      </c>
      <c r="C68" s="14" t="s">
        <v>146</v>
      </c>
      <c r="D68" s="14">
        <v>3.12</v>
      </c>
      <c r="E68" s="15">
        <f>B68*D68</f>
        <v>8130.0960000000005</v>
      </c>
    </row>
    <row r="69" spans="1:5" ht="15">
      <c r="A69" s="14"/>
      <c r="B69" s="14">
        <v>2605.8</v>
      </c>
      <c r="C69" s="14" t="s">
        <v>145</v>
      </c>
      <c r="D69" s="14">
        <v>3.106</v>
      </c>
      <c r="E69" s="15">
        <f>B69*D69</f>
        <v>8093.6148</v>
      </c>
    </row>
    <row r="70" spans="1:5" ht="15">
      <c r="A70" s="14"/>
      <c r="B70" s="14">
        <v>2605.8</v>
      </c>
      <c r="C70" s="14" t="s">
        <v>147</v>
      </c>
      <c r="D70" s="14">
        <v>3.324</v>
      </c>
      <c r="E70" s="15">
        <f>B70*D70</f>
        <v>8661.6792</v>
      </c>
    </row>
    <row r="71" spans="1:5" ht="15">
      <c r="A71" s="14"/>
      <c r="B71" s="14">
        <v>2636.3</v>
      </c>
      <c r="C71" s="14" t="s">
        <v>148</v>
      </c>
      <c r="D71" s="14">
        <v>3.5</v>
      </c>
      <c r="E71" s="15">
        <f aca="true" t="shared" si="0" ref="E71:E79">B71*D71</f>
        <v>9227.050000000001</v>
      </c>
    </row>
    <row r="72" spans="1:5" ht="15">
      <c r="A72" s="14"/>
      <c r="B72" s="14">
        <v>2636.3</v>
      </c>
      <c r="C72" s="14" t="s">
        <v>149</v>
      </c>
      <c r="D72" s="14">
        <v>3.159</v>
      </c>
      <c r="E72" s="15">
        <f t="shared" si="0"/>
        <v>8328.0717</v>
      </c>
    </row>
    <row r="73" spans="1:5" ht="30">
      <c r="A73" s="14"/>
      <c r="B73" s="14">
        <v>2636.3</v>
      </c>
      <c r="C73" s="14" t="s">
        <v>152</v>
      </c>
      <c r="D73" s="14">
        <v>3.526</v>
      </c>
      <c r="E73" s="15">
        <f t="shared" si="0"/>
        <v>9295.5938</v>
      </c>
    </row>
    <row r="74" spans="1:5" ht="15">
      <c r="A74" s="14"/>
      <c r="B74" s="14">
        <v>2636.3</v>
      </c>
      <c r="C74" s="14" t="s">
        <v>1940</v>
      </c>
      <c r="D74" s="14">
        <v>3</v>
      </c>
      <c r="E74" s="15">
        <f t="shared" si="0"/>
        <v>7908.900000000001</v>
      </c>
    </row>
    <row r="75" spans="1:5" ht="15">
      <c r="A75" s="14"/>
      <c r="B75" s="14">
        <v>2636.3</v>
      </c>
      <c r="C75" s="14" t="s">
        <v>1941</v>
      </c>
      <c r="D75" s="14">
        <v>3.12</v>
      </c>
      <c r="E75" s="15">
        <f t="shared" si="0"/>
        <v>8225.256000000001</v>
      </c>
    </row>
    <row r="76" spans="1:5" ht="15">
      <c r="A76" s="14"/>
      <c r="B76" s="14">
        <v>2636.3</v>
      </c>
      <c r="C76" s="14" t="s">
        <v>1942</v>
      </c>
      <c r="D76" s="14">
        <v>3.69</v>
      </c>
      <c r="E76" s="15">
        <f t="shared" si="0"/>
        <v>9727.947</v>
      </c>
    </row>
    <row r="77" spans="1:5" ht="15">
      <c r="A77" s="14"/>
      <c r="B77" s="14">
        <v>2636.3</v>
      </c>
      <c r="C77" s="14" t="s">
        <v>150</v>
      </c>
      <c r="D77" s="14">
        <v>3.12</v>
      </c>
      <c r="E77" s="15">
        <f t="shared" si="0"/>
        <v>8225.256000000001</v>
      </c>
    </row>
    <row r="78" spans="1:5" ht="15">
      <c r="A78" s="14"/>
      <c r="B78" s="14">
        <v>2636.3</v>
      </c>
      <c r="C78" s="14" t="s">
        <v>144</v>
      </c>
      <c r="D78" s="14">
        <v>3.12</v>
      </c>
      <c r="E78" s="15">
        <f t="shared" si="0"/>
        <v>8225.256000000001</v>
      </c>
    </row>
    <row r="79" spans="1:5" ht="15">
      <c r="A79" s="14"/>
      <c r="B79" s="14">
        <v>2636.3</v>
      </c>
      <c r="C79" s="14" t="s">
        <v>151</v>
      </c>
      <c r="D79" s="14">
        <v>3.12</v>
      </c>
      <c r="E79" s="15">
        <f t="shared" si="0"/>
        <v>8225.256000000001</v>
      </c>
    </row>
    <row r="80" spans="1:5" ht="15">
      <c r="A80" s="118" t="s">
        <v>194</v>
      </c>
      <c r="B80" s="119"/>
      <c r="C80" s="119"/>
      <c r="D80" s="120"/>
      <c r="E80" s="13">
        <f>SUM(E81:E92)</f>
        <v>9310.789999999999</v>
      </c>
    </row>
    <row r="81" spans="1:5" ht="15">
      <c r="A81" s="11"/>
      <c r="B81" s="14" t="s">
        <v>1384</v>
      </c>
      <c r="C81" s="14" t="s">
        <v>145</v>
      </c>
      <c r="D81" s="14" t="s">
        <v>983</v>
      </c>
      <c r="E81" s="15">
        <v>458.22</v>
      </c>
    </row>
    <row r="82" spans="1:5" ht="15">
      <c r="A82" s="14"/>
      <c r="B82" s="14" t="s">
        <v>750</v>
      </c>
      <c r="C82" s="14" t="s">
        <v>147</v>
      </c>
      <c r="D82" s="14" t="s">
        <v>984</v>
      </c>
      <c r="E82" s="15">
        <v>286</v>
      </c>
    </row>
    <row r="83" spans="1:5" ht="15">
      <c r="A83" s="14"/>
      <c r="B83" s="14" t="s">
        <v>1777</v>
      </c>
      <c r="C83" s="14" t="s">
        <v>1940</v>
      </c>
      <c r="D83" s="14" t="s">
        <v>2554</v>
      </c>
      <c r="E83" s="15">
        <v>113.17</v>
      </c>
    </row>
    <row r="84" spans="1:5" ht="15">
      <c r="A84" s="14"/>
      <c r="B84" s="14" t="s">
        <v>792</v>
      </c>
      <c r="C84" s="14" t="s">
        <v>1940</v>
      </c>
      <c r="D84" s="14" t="s">
        <v>2637</v>
      </c>
      <c r="E84" s="15">
        <v>3085</v>
      </c>
    </row>
    <row r="85" spans="1:5" ht="15">
      <c r="A85" s="14"/>
      <c r="B85" s="14" t="s">
        <v>1872</v>
      </c>
      <c r="C85" s="14" t="s">
        <v>1940</v>
      </c>
      <c r="D85" s="14" t="s">
        <v>1880</v>
      </c>
      <c r="E85" s="15">
        <v>633</v>
      </c>
    </row>
    <row r="86" spans="1:5" ht="15">
      <c r="A86" s="14"/>
      <c r="B86" s="14" t="s">
        <v>1894</v>
      </c>
      <c r="C86" s="14" t="s">
        <v>1940</v>
      </c>
      <c r="D86" s="14" t="s">
        <v>1901</v>
      </c>
      <c r="E86" s="15">
        <v>1676</v>
      </c>
    </row>
    <row r="87" spans="1:5" ht="15">
      <c r="A87" s="14"/>
      <c r="B87" s="14" t="s">
        <v>1909</v>
      </c>
      <c r="C87" s="14" t="s">
        <v>1940</v>
      </c>
      <c r="D87" s="14" t="s">
        <v>1916</v>
      </c>
      <c r="E87" s="15">
        <v>514</v>
      </c>
    </row>
    <row r="88" spans="1:5" ht="15">
      <c r="A88" s="14"/>
      <c r="B88" s="14" t="s">
        <v>1159</v>
      </c>
      <c r="C88" s="14" t="s">
        <v>1942</v>
      </c>
      <c r="D88" s="14" t="s">
        <v>1164</v>
      </c>
      <c r="E88" s="15">
        <v>1971.4</v>
      </c>
    </row>
    <row r="89" spans="1:5" ht="15">
      <c r="A89" s="14"/>
      <c r="B89" s="14" t="s">
        <v>806</v>
      </c>
      <c r="C89" s="14" t="s">
        <v>150</v>
      </c>
      <c r="D89" s="14" t="s">
        <v>2208</v>
      </c>
      <c r="E89" s="15">
        <v>219</v>
      </c>
    </row>
    <row r="90" spans="1:5" ht="15">
      <c r="A90" s="14"/>
      <c r="B90" s="14" t="s">
        <v>2209</v>
      </c>
      <c r="C90" s="14" t="s">
        <v>150</v>
      </c>
      <c r="D90" s="14" t="s">
        <v>2210</v>
      </c>
      <c r="E90" s="15">
        <v>100</v>
      </c>
    </row>
    <row r="91" spans="1:5" ht="15">
      <c r="A91" s="14"/>
      <c r="B91" s="14" t="s">
        <v>2505</v>
      </c>
      <c r="C91" s="14" t="s">
        <v>150</v>
      </c>
      <c r="D91" s="14" t="s">
        <v>2211</v>
      </c>
      <c r="E91" s="15">
        <v>148</v>
      </c>
    </row>
    <row r="92" spans="1:5" ht="15">
      <c r="A92" s="14"/>
      <c r="B92" s="14" t="s">
        <v>2250</v>
      </c>
      <c r="C92" s="14" t="s">
        <v>150</v>
      </c>
      <c r="D92" s="14" t="s">
        <v>2212</v>
      </c>
      <c r="E92" s="15">
        <v>107</v>
      </c>
    </row>
    <row r="93" spans="1:5" ht="15">
      <c r="A93" s="118" t="s">
        <v>200</v>
      </c>
      <c r="B93" s="119"/>
      <c r="C93" s="119"/>
      <c r="D93" s="120"/>
      <c r="E93" s="13">
        <f>SUM(E94:E98)</f>
        <v>7896.980999999999</v>
      </c>
    </row>
    <row r="94" spans="1:5" ht="15">
      <c r="A94" s="14"/>
      <c r="B94" s="14" t="s">
        <v>1424</v>
      </c>
      <c r="C94" s="14" t="s">
        <v>1424</v>
      </c>
      <c r="D94" s="14" t="s">
        <v>1488</v>
      </c>
      <c r="E94" s="15">
        <v>2814.24</v>
      </c>
    </row>
    <row r="95" spans="1:5" ht="30">
      <c r="A95" s="14"/>
      <c r="B95" s="14" t="s">
        <v>1485</v>
      </c>
      <c r="C95" s="14" t="s">
        <v>148</v>
      </c>
      <c r="D95" s="14" t="s">
        <v>1499</v>
      </c>
      <c r="E95" s="15">
        <f>2636.3*0.47</f>
        <v>1239.061</v>
      </c>
    </row>
    <row r="96" spans="1:5" ht="30">
      <c r="A96" s="14"/>
      <c r="B96" s="14" t="s">
        <v>2341</v>
      </c>
      <c r="C96" s="14" t="s">
        <v>152</v>
      </c>
      <c r="D96" s="14" t="s">
        <v>2370</v>
      </c>
      <c r="E96" s="15">
        <v>2133</v>
      </c>
    </row>
    <row r="97" spans="1:5" ht="30">
      <c r="A97" s="14"/>
      <c r="B97" s="14" t="s">
        <v>131</v>
      </c>
      <c r="C97" s="14" t="s">
        <v>152</v>
      </c>
      <c r="D97" s="14" t="s">
        <v>2371</v>
      </c>
      <c r="E97" s="15">
        <v>1182.28</v>
      </c>
    </row>
    <row r="98" spans="1:5" ht="15">
      <c r="A98" s="14"/>
      <c r="B98" s="14" t="s">
        <v>261</v>
      </c>
      <c r="C98" s="14" t="s">
        <v>1941</v>
      </c>
      <c r="D98" s="14" t="s">
        <v>1108</v>
      </c>
      <c r="E98" s="15">
        <v>528.4</v>
      </c>
    </row>
    <row r="99" spans="1:5" ht="15">
      <c r="A99" s="116" t="s">
        <v>217</v>
      </c>
      <c r="B99" s="116"/>
      <c r="C99" s="116"/>
      <c r="D99" s="116"/>
      <c r="E99" s="18">
        <v>37065.93</v>
      </c>
    </row>
    <row r="100" spans="1:5" ht="15">
      <c r="A100" s="116" t="s">
        <v>1292</v>
      </c>
      <c r="B100" s="116"/>
      <c r="C100" s="116"/>
      <c r="D100" s="116"/>
      <c r="E100" s="18">
        <v>58788.62</v>
      </c>
    </row>
    <row r="101" spans="1:5" ht="15">
      <c r="A101" s="117" t="s">
        <v>1293</v>
      </c>
      <c r="B101" s="117"/>
      <c r="C101" s="117"/>
      <c r="D101" s="117"/>
      <c r="E101" s="33">
        <f>SUM(E3+E14+E99+E100)</f>
        <v>433701.2475</v>
      </c>
    </row>
    <row r="102" spans="1:5" ht="15">
      <c r="A102" s="113" t="s">
        <v>1294</v>
      </c>
      <c r="B102" s="113"/>
      <c r="C102" s="113"/>
      <c r="D102" s="113"/>
      <c r="E102" s="18">
        <v>497051.78</v>
      </c>
    </row>
    <row r="103" spans="1:5" ht="15">
      <c r="A103" s="113" t="s">
        <v>1295</v>
      </c>
      <c r="B103" s="113"/>
      <c r="C103" s="113"/>
      <c r="D103" s="113"/>
      <c r="E103" s="18">
        <v>73711.56</v>
      </c>
    </row>
    <row r="104" spans="1:5" ht="15">
      <c r="A104" s="113" t="s">
        <v>831</v>
      </c>
      <c r="B104" s="113"/>
      <c r="C104" s="113"/>
      <c r="D104" s="113"/>
      <c r="E104" s="18">
        <v>1181403</v>
      </c>
    </row>
    <row r="105" spans="1:5" ht="15">
      <c r="A105" s="113" t="s">
        <v>832</v>
      </c>
      <c r="B105" s="113"/>
      <c r="C105" s="113"/>
      <c r="D105" s="113"/>
      <c r="E105" s="18">
        <v>705057.8</v>
      </c>
    </row>
    <row r="106" spans="1:5" ht="15">
      <c r="A106" s="113" t="s">
        <v>833</v>
      </c>
      <c r="B106" s="113"/>
      <c r="C106" s="113"/>
      <c r="D106" s="113"/>
      <c r="E106" s="18">
        <v>930242.47</v>
      </c>
    </row>
    <row r="107" spans="1:5" ht="15">
      <c r="A107" s="113" t="s">
        <v>834</v>
      </c>
      <c r="B107" s="113"/>
      <c r="C107" s="113"/>
      <c r="D107" s="113"/>
      <c r="E107" s="18">
        <v>175819.1</v>
      </c>
    </row>
    <row r="108" spans="1:5" ht="15">
      <c r="A108" s="113" t="s">
        <v>835</v>
      </c>
      <c r="B108" s="113"/>
      <c r="C108" s="113"/>
      <c r="D108" s="113"/>
      <c r="E108" s="18">
        <v>105491.46</v>
      </c>
    </row>
    <row r="109" spans="1:5" ht="15">
      <c r="A109" s="113" t="s">
        <v>836</v>
      </c>
      <c r="B109" s="113"/>
      <c r="C109" s="113"/>
      <c r="D109" s="113"/>
      <c r="E109" s="18">
        <v>0</v>
      </c>
    </row>
    <row r="110" spans="1:5" ht="15">
      <c r="A110" s="113" t="s">
        <v>1102</v>
      </c>
      <c r="B110" s="113"/>
      <c r="C110" s="113"/>
      <c r="D110" s="113"/>
      <c r="E110" s="15">
        <f>SUM(E104-E106)</f>
        <v>251160.53000000003</v>
      </c>
    </row>
    <row r="111" spans="1:5" ht="15">
      <c r="A111" s="113" t="s">
        <v>1538</v>
      </c>
      <c r="B111" s="113"/>
      <c r="C111" s="113"/>
      <c r="D111" s="113"/>
      <c r="E111" s="15">
        <f>SUM(E107-E109)</f>
        <v>175819.1</v>
      </c>
    </row>
    <row r="112" spans="1:5" ht="15">
      <c r="A112" s="113" t="s">
        <v>2213</v>
      </c>
      <c r="B112" s="113"/>
      <c r="C112" s="113"/>
      <c r="D112" s="113"/>
      <c r="E112" s="15">
        <f>SUM(E105-E106)</f>
        <v>-225184.66999999993</v>
      </c>
    </row>
  </sheetData>
  <sheetProtection/>
  <mergeCells count="29">
    <mergeCell ref="A12:D12"/>
    <mergeCell ref="B14:C14"/>
    <mergeCell ref="A1:E1"/>
    <mergeCell ref="B3:C3"/>
    <mergeCell ref="A4:D4"/>
    <mergeCell ref="A6:D6"/>
    <mergeCell ref="A80:D80"/>
    <mergeCell ref="A105:D105"/>
    <mergeCell ref="A93:D93"/>
    <mergeCell ref="A99:D99"/>
    <mergeCell ref="A100:D100"/>
    <mergeCell ref="A101:D101"/>
    <mergeCell ref="A103:D103"/>
    <mergeCell ref="A104:D104"/>
    <mergeCell ref="A102:D102"/>
    <mergeCell ref="A15:D15"/>
    <mergeCell ref="A52:D52"/>
    <mergeCell ref="A66:D66"/>
    <mergeCell ref="A67:D67"/>
    <mergeCell ref="A42:D42"/>
    <mergeCell ref="A47:D47"/>
    <mergeCell ref="A22:D22"/>
    <mergeCell ref="A112:D112"/>
    <mergeCell ref="A106:D106"/>
    <mergeCell ref="A107:D107"/>
    <mergeCell ref="A108:D108"/>
    <mergeCell ref="A109:D109"/>
    <mergeCell ref="A111:D111"/>
    <mergeCell ref="A110:D110"/>
  </mergeCells>
  <printOptions/>
  <pageMargins left="0.17" right="0.18" top="0.32" bottom="0.75" header="0.5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30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D13" sqref="D13"/>
    </sheetView>
  </sheetViews>
  <sheetFormatPr defaultColWidth="16.375" defaultRowHeight="12.75"/>
  <cols>
    <col min="1" max="1" width="2.875" style="1" customWidth="1"/>
    <col min="2" max="2" width="11.00390625" style="1" customWidth="1"/>
    <col min="3" max="3" width="10.125" style="1" customWidth="1"/>
    <col min="4" max="4" width="61.25390625" style="1" customWidth="1"/>
    <col min="5" max="5" width="14.25390625" style="1" customWidth="1"/>
    <col min="6" max="6" width="13.75390625" style="1" customWidth="1"/>
    <col min="7" max="16384" width="16.375" style="1" customWidth="1"/>
  </cols>
  <sheetData>
    <row r="1" spans="1:5" ht="15.75">
      <c r="A1" s="121" t="s">
        <v>1191</v>
      </c>
      <c r="B1" s="121"/>
      <c r="C1" s="121"/>
      <c r="D1" s="121"/>
      <c r="E1" s="121"/>
    </row>
    <row r="2" spans="1:5" ht="45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33" t="s">
        <v>1943</v>
      </c>
      <c r="C3" s="133"/>
      <c r="D3" s="10"/>
      <c r="E3" s="16">
        <f>SUM(E4+E6+E10+E23)</f>
        <v>472597.42999999993</v>
      </c>
    </row>
    <row r="4" spans="1:5" ht="15">
      <c r="A4" s="122" t="s">
        <v>1946</v>
      </c>
      <c r="B4" s="122"/>
      <c r="C4" s="122"/>
      <c r="D4" s="122"/>
      <c r="E4" s="13">
        <f>SUM(E5)</f>
        <v>53074.65</v>
      </c>
    </row>
    <row r="5" spans="1:5" ht="15">
      <c r="A5" s="11"/>
      <c r="B5" s="14" t="s">
        <v>1964</v>
      </c>
      <c r="C5" s="14" t="s">
        <v>1941</v>
      </c>
      <c r="D5" s="14" t="s">
        <v>1965</v>
      </c>
      <c r="E5" s="15">
        <v>53074.65</v>
      </c>
    </row>
    <row r="6" spans="1:5" ht="15">
      <c r="A6" s="118" t="s">
        <v>1947</v>
      </c>
      <c r="B6" s="119"/>
      <c r="C6" s="119"/>
      <c r="D6" s="120"/>
      <c r="E6" s="13">
        <f>SUM(E7:E9)</f>
        <v>186492.13</v>
      </c>
    </row>
    <row r="7" spans="1:5" ht="15">
      <c r="A7" s="11"/>
      <c r="B7" s="14" t="s">
        <v>1792</v>
      </c>
      <c r="C7" s="14" t="s">
        <v>147</v>
      </c>
      <c r="D7" s="14" t="s">
        <v>1724</v>
      </c>
      <c r="E7" s="15">
        <v>73351</v>
      </c>
    </row>
    <row r="8" spans="1:5" ht="15">
      <c r="A8" s="11"/>
      <c r="B8" s="14" t="s">
        <v>774</v>
      </c>
      <c r="C8" s="14" t="s">
        <v>149</v>
      </c>
      <c r="D8" s="14" t="s">
        <v>775</v>
      </c>
      <c r="E8" s="15">
        <v>51508.02</v>
      </c>
    </row>
    <row r="9" spans="1:5" ht="15">
      <c r="A9" s="11"/>
      <c r="B9" s="14" t="s">
        <v>2076</v>
      </c>
      <c r="C9" s="14" t="s">
        <v>1941</v>
      </c>
      <c r="D9" s="14" t="s">
        <v>2077</v>
      </c>
      <c r="E9" s="15">
        <v>61633.11</v>
      </c>
    </row>
    <row r="10" spans="1:5" ht="15">
      <c r="A10" s="118" t="s">
        <v>1234</v>
      </c>
      <c r="B10" s="119"/>
      <c r="C10" s="119"/>
      <c r="D10" s="120"/>
      <c r="E10" s="13">
        <f>SUM(E11:E22)</f>
        <v>203019.18</v>
      </c>
    </row>
    <row r="11" spans="1:5" ht="15">
      <c r="A11" s="11"/>
      <c r="B11" s="17" t="s">
        <v>1463</v>
      </c>
      <c r="C11" s="14" t="s">
        <v>146</v>
      </c>
      <c r="D11" s="14" t="s">
        <v>1464</v>
      </c>
      <c r="E11" s="15">
        <v>3128.65</v>
      </c>
    </row>
    <row r="12" spans="1:5" ht="15">
      <c r="A12" s="11"/>
      <c r="B12" s="17" t="s">
        <v>1428</v>
      </c>
      <c r="C12" s="14" t="s">
        <v>145</v>
      </c>
      <c r="D12" s="14" t="s">
        <v>1431</v>
      </c>
      <c r="E12" s="15">
        <v>2898.9</v>
      </c>
    </row>
    <row r="13" spans="1:5" ht="30">
      <c r="A13" s="11"/>
      <c r="B13" s="17" t="s">
        <v>1977</v>
      </c>
      <c r="C13" s="14" t="s">
        <v>148</v>
      </c>
      <c r="D13" s="14" t="s">
        <v>1192</v>
      </c>
      <c r="E13" s="15">
        <v>13360</v>
      </c>
    </row>
    <row r="14" spans="1:5" ht="15">
      <c r="A14" s="11"/>
      <c r="B14" s="17" t="s">
        <v>1204</v>
      </c>
      <c r="C14" s="14" t="s">
        <v>148</v>
      </c>
      <c r="D14" s="14" t="s">
        <v>1205</v>
      </c>
      <c r="E14" s="15">
        <v>7619.84</v>
      </c>
    </row>
    <row r="15" spans="1:5" ht="15">
      <c r="A15" s="11"/>
      <c r="B15" s="17" t="s">
        <v>106</v>
      </c>
      <c r="C15" s="14" t="s">
        <v>1941</v>
      </c>
      <c r="D15" s="14" t="s">
        <v>107</v>
      </c>
      <c r="E15" s="15">
        <v>7764.51</v>
      </c>
    </row>
    <row r="16" spans="1:5" ht="15">
      <c r="A16" s="11"/>
      <c r="B16" s="17" t="s">
        <v>1313</v>
      </c>
      <c r="C16" s="14" t="s">
        <v>144</v>
      </c>
      <c r="D16" s="14" t="s">
        <v>1314</v>
      </c>
      <c r="E16" s="15">
        <v>20021.62</v>
      </c>
    </row>
    <row r="17" spans="1:5" ht="15">
      <c r="A17" s="11"/>
      <c r="B17" s="17" t="s">
        <v>1315</v>
      </c>
      <c r="C17" s="14" t="s">
        <v>151</v>
      </c>
      <c r="D17" s="14" t="s">
        <v>1316</v>
      </c>
      <c r="E17" s="15">
        <v>9558.33</v>
      </c>
    </row>
    <row r="18" spans="1:5" ht="15">
      <c r="A18" s="11"/>
      <c r="B18" s="14" t="s">
        <v>120</v>
      </c>
      <c r="C18" s="14" t="s">
        <v>152</v>
      </c>
      <c r="D18" s="14" t="s">
        <v>122</v>
      </c>
      <c r="E18" s="15">
        <v>10023.8</v>
      </c>
    </row>
    <row r="19" spans="1:5" ht="15">
      <c r="A19" s="11"/>
      <c r="B19" s="14" t="s">
        <v>2641</v>
      </c>
      <c r="C19" s="14" t="s">
        <v>1940</v>
      </c>
      <c r="D19" s="14" t="s">
        <v>2642</v>
      </c>
      <c r="E19" s="15">
        <v>53633.33</v>
      </c>
    </row>
    <row r="20" spans="1:5" ht="15">
      <c r="A20" s="11"/>
      <c r="B20" s="14" t="s">
        <v>2645</v>
      </c>
      <c r="C20" s="14" t="s">
        <v>1940</v>
      </c>
      <c r="D20" s="14" t="s">
        <v>2646</v>
      </c>
      <c r="E20" s="15">
        <v>51214.44</v>
      </c>
    </row>
    <row r="21" spans="1:5" ht="15">
      <c r="A21" s="11"/>
      <c r="B21" s="14" t="s">
        <v>1317</v>
      </c>
      <c r="C21" s="14" t="s">
        <v>151</v>
      </c>
      <c r="D21" s="14" t="s">
        <v>1318</v>
      </c>
      <c r="E21" s="15">
        <v>15801.21</v>
      </c>
    </row>
    <row r="22" spans="1:5" ht="15">
      <c r="A22" s="11"/>
      <c r="B22" s="14" t="s">
        <v>1319</v>
      </c>
      <c r="C22" s="14" t="s">
        <v>151</v>
      </c>
      <c r="D22" s="14" t="s">
        <v>1320</v>
      </c>
      <c r="E22" s="15">
        <v>7994.55</v>
      </c>
    </row>
    <row r="23" spans="1:5" ht="15">
      <c r="A23" s="118" t="s">
        <v>1951</v>
      </c>
      <c r="B23" s="119"/>
      <c r="C23" s="119"/>
      <c r="D23" s="120"/>
      <c r="E23" s="13">
        <f>SUM(E24)</f>
        <v>30011.47</v>
      </c>
    </row>
    <row r="24" spans="1:5" ht="15">
      <c r="A24" s="14"/>
      <c r="B24" s="14" t="s">
        <v>1321</v>
      </c>
      <c r="C24" s="14" t="s">
        <v>144</v>
      </c>
      <c r="D24" s="14" t="s">
        <v>1322</v>
      </c>
      <c r="E24" s="15">
        <v>30011.47</v>
      </c>
    </row>
    <row r="25" spans="1:5" ht="15">
      <c r="A25" s="10"/>
      <c r="B25" s="133" t="s">
        <v>1978</v>
      </c>
      <c r="C25" s="133"/>
      <c r="D25" s="10"/>
      <c r="E25" s="16">
        <f>SUM(E26+E29+E35+E50+E57+E61+E69+E70+E83+E104)</f>
        <v>304867.0548</v>
      </c>
    </row>
    <row r="26" spans="1:5" ht="15">
      <c r="A26" s="118" t="s">
        <v>1945</v>
      </c>
      <c r="B26" s="119"/>
      <c r="C26" s="119"/>
      <c r="D26" s="120"/>
      <c r="E26" s="13">
        <f>SUM(E27:E28)</f>
        <v>492.53999999999996</v>
      </c>
    </row>
    <row r="27" spans="1:5" ht="15">
      <c r="A27" s="14"/>
      <c r="B27" s="14" t="s">
        <v>1393</v>
      </c>
      <c r="C27" s="14" t="s">
        <v>150</v>
      </c>
      <c r="D27" s="14" t="s">
        <v>1193</v>
      </c>
      <c r="E27" s="15">
        <v>190.54</v>
      </c>
    </row>
    <row r="28" spans="1:5" ht="15">
      <c r="A28" s="14"/>
      <c r="B28" s="14" t="s">
        <v>1323</v>
      </c>
      <c r="C28" s="14" t="s">
        <v>151</v>
      </c>
      <c r="D28" s="14" t="s">
        <v>1324</v>
      </c>
      <c r="E28" s="15">
        <v>302</v>
      </c>
    </row>
    <row r="29" spans="1:5" ht="15">
      <c r="A29" s="118" t="s">
        <v>1946</v>
      </c>
      <c r="B29" s="119"/>
      <c r="C29" s="119"/>
      <c r="D29" s="120"/>
      <c r="E29" s="13">
        <f>SUM(E30:E34)</f>
        <v>14774.69</v>
      </c>
    </row>
    <row r="30" spans="1:5" ht="15">
      <c r="A30" s="14"/>
      <c r="B30" s="17" t="s">
        <v>2180</v>
      </c>
      <c r="C30" s="14" t="s">
        <v>146</v>
      </c>
      <c r="D30" s="14" t="s">
        <v>1378</v>
      </c>
      <c r="E30" s="15">
        <v>374.36</v>
      </c>
    </row>
    <row r="31" spans="1:5" ht="15">
      <c r="A31" s="14"/>
      <c r="B31" s="17" t="s">
        <v>2188</v>
      </c>
      <c r="C31" s="14" t="s">
        <v>146</v>
      </c>
      <c r="D31" s="14" t="s">
        <v>1194</v>
      </c>
      <c r="E31" s="15">
        <v>127.25</v>
      </c>
    </row>
    <row r="32" spans="1:5" ht="15">
      <c r="A32" s="14"/>
      <c r="B32" s="17" t="s">
        <v>1373</v>
      </c>
      <c r="C32" s="14" t="s">
        <v>145</v>
      </c>
      <c r="D32" s="14" t="s">
        <v>2018</v>
      </c>
      <c r="E32" s="15">
        <v>10185.08</v>
      </c>
    </row>
    <row r="33" spans="1:5" ht="15">
      <c r="A33" s="14"/>
      <c r="B33" s="17" t="s">
        <v>231</v>
      </c>
      <c r="C33" s="14" t="s">
        <v>150</v>
      </c>
      <c r="D33" s="14" t="s">
        <v>1325</v>
      </c>
      <c r="E33" s="15">
        <v>644</v>
      </c>
    </row>
    <row r="34" spans="1:5" ht="15">
      <c r="A34" s="14"/>
      <c r="B34" s="17" t="s">
        <v>233</v>
      </c>
      <c r="C34" s="14" t="s">
        <v>151</v>
      </c>
      <c r="D34" s="14" t="s">
        <v>1326</v>
      </c>
      <c r="E34" s="15">
        <v>3444</v>
      </c>
    </row>
    <row r="35" spans="1:5" ht="15">
      <c r="A35" s="118" t="s">
        <v>1947</v>
      </c>
      <c r="B35" s="119"/>
      <c r="C35" s="119"/>
      <c r="D35" s="120"/>
      <c r="E35" s="13">
        <f>SUM(E36:E49)</f>
        <v>41644.56</v>
      </c>
    </row>
    <row r="36" spans="1:5" ht="15">
      <c r="A36" s="14"/>
      <c r="B36" s="14" t="s">
        <v>1779</v>
      </c>
      <c r="C36" s="14" t="s">
        <v>145</v>
      </c>
      <c r="D36" s="14" t="s">
        <v>1780</v>
      </c>
      <c r="E36" s="15">
        <v>205.08</v>
      </c>
    </row>
    <row r="37" spans="1:5" ht="15">
      <c r="A37" s="14"/>
      <c r="B37" s="14" t="s">
        <v>360</v>
      </c>
      <c r="C37" s="14" t="s">
        <v>148</v>
      </c>
      <c r="D37" s="14" t="s">
        <v>1200</v>
      </c>
      <c r="E37" s="15">
        <v>6772.35</v>
      </c>
    </row>
    <row r="38" spans="1:5" ht="15">
      <c r="A38" s="14"/>
      <c r="B38" s="14" t="s">
        <v>1777</v>
      </c>
      <c r="C38" s="14" t="s">
        <v>149</v>
      </c>
      <c r="D38" s="14" t="s">
        <v>2599</v>
      </c>
      <c r="E38" s="15">
        <v>7241.23</v>
      </c>
    </row>
    <row r="39" spans="1:5" ht="15">
      <c r="A39" s="14"/>
      <c r="B39" s="14" t="s">
        <v>2347</v>
      </c>
      <c r="C39" s="14" t="s">
        <v>152</v>
      </c>
      <c r="D39" s="14" t="s">
        <v>114</v>
      </c>
      <c r="E39" s="15">
        <v>13290</v>
      </c>
    </row>
    <row r="40" spans="1:5" ht="15">
      <c r="A40" s="14"/>
      <c r="B40" s="14" t="s">
        <v>1777</v>
      </c>
      <c r="C40" s="14" t="s">
        <v>152</v>
      </c>
      <c r="D40" s="14" t="s">
        <v>2531</v>
      </c>
      <c r="E40" s="15">
        <v>6422.8</v>
      </c>
    </row>
    <row r="41" spans="1:5" ht="15">
      <c r="A41" s="14"/>
      <c r="B41" s="14" t="s">
        <v>1856</v>
      </c>
      <c r="C41" s="14" t="s">
        <v>1940</v>
      </c>
      <c r="D41" s="14" t="s">
        <v>1865</v>
      </c>
      <c r="E41" s="15">
        <v>25</v>
      </c>
    </row>
    <row r="42" spans="1:5" ht="15">
      <c r="A42" s="14"/>
      <c r="B42" s="14" t="s">
        <v>815</v>
      </c>
      <c r="C42" s="14" t="s">
        <v>1940</v>
      </c>
      <c r="D42" s="14" t="s">
        <v>817</v>
      </c>
      <c r="E42" s="15">
        <v>1775</v>
      </c>
    </row>
    <row r="43" spans="1:5" ht="30">
      <c r="A43" s="14"/>
      <c r="B43" s="14" t="s">
        <v>2164</v>
      </c>
      <c r="C43" s="14" t="s">
        <v>1941</v>
      </c>
      <c r="D43" s="14" t="s">
        <v>2172</v>
      </c>
      <c r="E43" s="15">
        <v>3038.15</v>
      </c>
    </row>
    <row r="44" spans="1:5" ht="15">
      <c r="A44" s="14"/>
      <c r="B44" s="14" t="s">
        <v>77</v>
      </c>
      <c r="C44" s="14" t="s">
        <v>1941</v>
      </c>
      <c r="D44" s="14" t="s">
        <v>1100</v>
      </c>
      <c r="E44" s="15">
        <v>42.81</v>
      </c>
    </row>
    <row r="45" spans="1:5" ht="15">
      <c r="A45" s="14"/>
      <c r="B45" s="14" t="s">
        <v>1777</v>
      </c>
      <c r="C45" s="14" t="s">
        <v>1941</v>
      </c>
      <c r="D45" s="14" t="s">
        <v>1100</v>
      </c>
      <c r="E45" s="15">
        <v>86.46</v>
      </c>
    </row>
    <row r="46" spans="1:5" ht="15">
      <c r="A46" s="14"/>
      <c r="B46" s="14" t="s">
        <v>1611</v>
      </c>
      <c r="C46" s="14" t="s">
        <v>1942</v>
      </c>
      <c r="D46" s="14" t="s">
        <v>2628</v>
      </c>
      <c r="E46" s="15">
        <v>1136.52</v>
      </c>
    </row>
    <row r="47" spans="1:5" ht="45">
      <c r="A47" s="14"/>
      <c r="B47" s="14" t="s">
        <v>1479</v>
      </c>
      <c r="C47" s="14" t="s">
        <v>1942</v>
      </c>
      <c r="D47" s="14" t="s">
        <v>1481</v>
      </c>
      <c r="E47" s="15">
        <v>1530.16</v>
      </c>
    </row>
    <row r="48" spans="1:5" ht="15">
      <c r="A48" s="14"/>
      <c r="B48" s="14" t="s">
        <v>240</v>
      </c>
      <c r="C48" s="14" t="s">
        <v>150</v>
      </c>
      <c r="D48" s="14" t="s">
        <v>1100</v>
      </c>
      <c r="E48" s="15">
        <v>40</v>
      </c>
    </row>
    <row r="49" spans="1:5" ht="15">
      <c r="A49" s="14"/>
      <c r="B49" s="14" t="s">
        <v>1086</v>
      </c>
      <c r="C49" s="14" t="s">
        <v>151</v>
      </c>
      <c r="D49" s="14" t="s">
        <v>1100</v>
      </c>
      <c r="E49" s="15">
        <v>39</v>
      </c>
    </row>
    <row r="50" spans="1:5" ht="15">
      <c r="A50" s="118" t="s">
        <v>1948</v>
      </c>
      <c r="B50" s="119"/>
      <c r="C50" s="119"/>
      <c r="D50" s="120"/>
      <c r="E50" s="13">
        <f>SUM(E51:E56)</f>
        <v>11938.480000000001</v>
      </c>
    </row>
    <row r="51" spans="1:5" ht="15">
      <c r="A51" s="14"/>
      <c r="B51" s="14" t="s">
        <v>1734</v>
      </c>
      <c r="C51" s="14" t="s">
        <v>145</v>
      </c>
      <c r="D51" s="14" t="s">
        <v>1738</v>
      </c>
      <c r="E51" s="15">
        <v>80.96</v>
      </c>
    </row>
    <row r="52" spans="1:5" ht="15">
      <c r="A52" s="14"/>
      <c r="B52" s="14" t="s">
        <v>2539</v>
      </c>
      <c r="C52" s="14" t="s">
        <v>149</v>
      </c>
      <c r="D52" s="14" t="s">
        <v>1846</v>
      </c>
      <c r="E52" s="15">
        <v>2551.81</v>
      </c>
    </row>
    <row r="53" spans="1:5" ht="15">
      <c r="A53" s="14"/>
      <c r="B53" s="14" t="s">
        <v>879</v>
      </c>
      <c r="C53" s="14" t="s">
        <v>152</v>
      </c>
      <c r="D53" s="14" t="s">
        <v>978</v>
      </c>
      <c r="E53" s="15">
        <v>2793</v>
      </c>
    </row>
    <row r="54" spans="1:5" ht="15">
      <c r="A54" s="14"/>
      <c r="B54" s="14" t="s">
        <v>2321</v>
      </c>
      <c r="C54" s="14" t="s">
        <v>1940</v>
      </c>
      <c r="D54" s="14" t="s">
        <v>2328</v>
      </c>
      <c r="E54" s="15">
        <v>2574.93</v>
      </c>
    </row>
    <row r="55" spans="1:5" ht="15">
      <c r="A55" s="14"/>
      <c r="B55" s="14" t="s">
        <v>1275</v>
      </c>
      <c r="C55" s="14" t="s">
        <v>1942</v>
      </c>
      <c r="D55" s="14" t="s">
        <v>2545</v>
      </c>
      <c r="E55" s="15">
        <v>2650.92</v>
      </c>
    </row>
    <row r="56" spans="1:5" ht="15">
      <c r="A56" s="14"/>
      <c r="B56" s="14" t="s">
        <v>801</v>
      </c>
      <c r="C56" s="14" t="s">
        <v>151</v>
      </c>
      <c r="D56" s="14" t="s">
        <v>1753</v>
      </c>
      <c r="E56" s="15">
        <v>1286.86</v>
      </c>
    </row>
    <row r="57" spans="1:5" ht="15">
      <c r="A57" s="118" t="s">
        <v>1951</v>
      </c>
      <c r="B57" s="119"/>
      <c r="C57" s="119"/>
      <c r="D57" s="120"/>
      <c r="E57" s="13">
        <f>SUM(E58:E60)</f>
        <v>1914.1899999999998</v>
      </c>
    </row>
    <row r="58" spans="1:5" ht="15">
      <c r="A58" s="11"/>
      <c r="B58" s="11" t="s">
        <v>1382</v>
      </c>
      <c r="C58" s="11" t="s">
        <v>145</v>
      </c>
      <c r="D58" s="11" t="s">
        <v>1383</v>
      </c>
      <c r="E58" s="28">
        <v>1708.86</v>
      </c>
    </row>
    <row r="59" spans="1:5" ht="15">
      <c r="A59" s="14"/>
      <c r="B59" s="14" t="s">
        <v>994</v>
      </c>
      <c r="C59" s="14" t="s">
        <v>1942</v>
      </c>
      <c r="D59" s="14" t="s">
        <v>995</v>
      </c>
      <c r="E59" s="15">
        <v>28.33</v>
      </c>
    </row>
    <row r="60" spans="1:5" ht="15">
      <c r="A60" s="14"/>
      <c r="B60" s="14" t="s">
        <v>1090</v>
      </c>
      <c r="C60" s="14" t="s">
        <v>151</v>
      </c>
      <c r="D60" s="14" t="s">
        <v>1754</v>
      </c>
      <c r="E60" s="15">
        <v>177</v>
      </c>
    </row>
    <row r="61" spans="1:5" ht="15">
      <c r="A61" s="118" t="s">
        <v>192</v>
      </c>
      <c r="B61" s="119"/>
      <c r="C61" s="119"/>
      <c r="D61" s="120"/>
      <c r="E61" s="13">
        <f>SUM(E62:E68)</f>
        <v>5272.03</v>
      </c>
    </row>
    <row r="62" spans="1:5" ht="15">
      <c r="A62" s="14"/>
      <c r="B62" s="14" t="s">
        <v>1728</v>
      </c>
      <c r="C62" s="14" t="s">
        <v>145</v>
      </c>
      <c r="D62" s="14" t="s">
        <v>1729</v>
      </c>
      <c r="E62" s="15">
        <v>471.6</v>
      </c>
    </row>
    <row r="63" spans="1:5" ht="15">
      <c r="A63" s="14"/>
      <c r="B63" s="14" t="s">
        <v>2449</v>
      </c>
      <c r="C63" s="14" t="s">
        <v>147</v>
      </c>
      <c r="D63" s="14" t="s">
        <v>1783</v>
      </c>
      <c r="E63" s="15">
        <v>2098.75</v>
      </c>
    </row>
    <row r="64" spans="1:5" ht="15">
      <c r="A64" s="14"/>
      <c r="B64" s="14" t="s">
        <v>1777</v>
      </c>
      <c r="C64" s="14" t="s">
        <v>147</v>
      </c>
      <c r="D64" s="14" t="s">
        <v>1237</v>
      </c>
      <c r="E64" s="15">
        <v>165.16</v>
      </c>
    </row>
    <row r="65" spans="1:5" ht="15">
      <c r="A65" s="14"/>
      <c r="B65" s="14" t="s">
        <v>910</v>
      </c>
      <c r="C65" s="14" t="s">
        <v>149</v>
      </c>
      <c r="D65" s="14" t="s">
        <v>1783</v>
      </c>
      <c r="E65" s="15">
        <v>690.06</v>
      </c>
    </row>
    <row r="66" spans="1:5" ht="15">
      <c r="A66" s="14"/>
      <c r="B66" s="14" t="s">
        <v>2201</v>
      </c>
      <c r="C66" s="14" t="s">
        <v>1942</v>
      </c>
      <c r="D66" s="14" t="s">
        <v>1536</v>
      </c>
      <c r="E66" s="15">
        <v>726.72</v>
      </c>
    </row>
    <row r="67" spans="1:5" ht="15">
      <c r="A67" s="14"/>
      <c r="B67" s="18" t="s">
        <v>1282</v>
      </c>
      <c r="C67" s="14" t="s">
        <v>1942</v>
      </c>
      <c r="D67" s="14" t="s">
        <v>1536</v>
      </c>
      <c r="E67" s="18">
        <v>923.13</v>
      </c>
    </row>
    <row r="68" spans="1:5" ht="15">
      <c r="A68" s="14"/>
      <c r="B68" s="14" t="s">
        <v>1095</v>
      </c>
      <c r="C68" s="14" t="s">
        <v>150</v>
      </c>
      <c r="D68" s="14" t="s">
        <v>1536</v>
      </c>
      <c r="E68" s="15">
        <v>196.61</v>
      </c>
    </row>
    <row r="69" spans="1:5" ht="15">
      <c r="A69" s="118" t="s">
        <v>196</v>
      </c>
      <c r="B69" s="119"/>
      <c r="C69" s="119"/>
      <c r="D69" s="120"/>
      <c r="E69" s="13">
        <v>59548.32</v>
      </c>
    </row>
    <row r="70" spans="1:5" ht="15">
      <c r="A70" s="118" t="s">
        <v>199</v>
      </c>
      <c r="B70" s="119"/>
      <c r="C70" s="119"/>
      <c r="D70" s="119"/>
      <c r="E70" s="13">
        <f>SUM(E71:E82)</f>
        <v>148515.79479999997</v>
      </c>
    </row>
    <row r="71" spans="1:5" ht="15">
      <c r="A71" s="14"/>
      <c r="B71" s="14">
        <v>3816.4</v>
      </c>
      <c r="C71" s="14" t="s">
        <v>146</v>
      </c>
      <c r="D71" s="14">
        <v>3.12</v>
      </c>
      <c r="E71" s="15">
        <f aca="true" t="shared" si="0" ref="E71:E82">B71*D71</f>
        <v>11907.168000000001</v>
      </c>
    </row>
    <row r="72" spans="1:5" ht="15">
      <c r="A72" s="14"/>
      <c r="B72" s="14">
        <v>3816.4</v>
      </c>
      <c r="C72" s="14" t="s">
        <v>145</v>
      </c>
      <c r="D72" s="14">
        <v>3.106</v>
      </c>
      <c r="E72" s="15">
        <f t="shared" si="0"/>
        <v>11853.7384</v>
      </c>
    </row>
    <row r="73" spans="1:5" ht="15">
      <c r="A73" s="14"/>
      <c r="B73" s="14">
        <v>3816.4</v>
      </c>
      <c r="C73" s="14" t="s">
        <v>147</v>
      </c>
      <c r="D73" s="14">
        <v>3.324</v>
      </c>
      <c r="E73" s="15">
        <f t="shared" si="0"/>
        <v>12685.7136</v>
      </c>
    </row>
    <row r="74" spans="1:5" ht="15">
      <c r="A74" s="14"/>
      <c r="B74" s="14">
        <v>3817.2</v>
      </c>
      <c r="C74" s="14" t="s">
        <v>148</v>
      </c>
      <c r="D74" s="14">
        <v>3.5</v>
      </c>
      <c r="E74" s="15">
        <f t="shared" si="0"/>
        <v>13360.199999999999</v>
      </c>
    </row>
    <row r="75" spans="1:5" ht="15">
      <c r="A75" s="14"/>
      <c r="B75" s="14">
        <v>3817.2</v>
      </c>
      <c r="C75" s="14" t="s">
        <v>149</v>
      </c>
      <c r="D75" s="14">
        <v>3.159</v>
      </c>
      <c r="E75" s="15">
        <f t="shared" si="0"/>
        <v>12058.5348</v>
      </c>
    </row>
    <row r="76" spans="1:5" ht="15">
      <c r="A76" s="14"/>
      <c r="B76" s="14">
        <v>3817.2</v>
      </c>
      <c r="C76" s="14" t="s">
        <v>152</v>
      </c>
      <c r="D76" s="14">
        <v>3.53</v>
      </c>
      <c r="E76" s="15">
        <f t="shared" si="0"/>
        <v>13474.715999999999</v>
      </c>
    </row>
    <row r="77" spans="1:5" ht="15">
      <c r="A77" s="14"/>
      <c r="B77" s="14">
        <v>3817.2</v>
      </c>
      <c r="C77" s="14" t="s">
        <v>1940</v>
      </c>
      <c r="D77" s="14">
        <v>3</v>
      </c>
      <c r="E77" s="15">
        <f t="shared" si="0"/>
        <v>11451.599999999999</v>
      </c>
    </row>
    <row r="78" spans="1:5" ht="15">
      <c r="A78" s="14"/>
      <c r="B78" s="14">
        <v>3817.2</v>
      </c>
      <c r="C78" s="14" t="s">
        <v>1941</v>
      </c>
      <c r="D78" s="14">
        <v>3.12</v>
      </c>
      <c r="E78" s="15">
        <f t="shared" si="0"/>
        <v>11909.664</v>
      </c>
    </row>
    <row r="79" spans="1:5" ht="15">
      <c r="A79" s="14"/>
      <c r="B79" s="14">
        <v>3817.2</v>
      </c>
      <c r="C79" s="14" t="s">
        <v>1942</v>
      </c>
      <c r="D79" s="14">
        <v>3.69</v>
      </c>
      <c r="E79" s="15">
        <f t="shared" si="0"/>
        <v>14085.467999999999</v>
      </c>
    </row>
    <row r="80" spans="1:5" ht="15">
      <c r="A80" s="14"/>
      <c r="B80" s="14">
        <v>3817.2</v>
      </c>
      <c r="C80" s="14" t="s">
        <v>150</v>
      </c>
      <c r="D80" s="14">
        <v>3.12</v>
      </c>
      <c r="E80" s="15">
        <f t="shared" si="0"/>
        <v>11909.664</v>
      </c>
    </row>
    <row r="81" spans="1:5" ht="15">
      <c r="A81" s="14"/>
      <c r="B81" s="14">
        <v>3817.2</v>
      </c>
      <c r="C81" s="14" t="s">
        <v>144</v>
      </c>
      <c r="D81" s="14">
        <v>3.12</v>
      </c>
      <c r="E81" s="15">
        <f t="shared" si="0"/>
        <v>11909.664</v>
      </c>
    </row>
    <row r="82" spans="1:5" ht="15">
      <c r="A82" s="14"/>
      <c r="B82" s="14">
        <v>3817.2</v>
      </c>
      <c r="C82" s="14" t="s">
        <v>151</v>
      </c>
      <c r="D82" s="14">
        <v>3.12</v>
      </c>
      <c r="E82" s="15">
        <f t="shared" si="0"/>
        <v>11909.664</v>
      </c>
    </row>
    <row r="83" spans="1:5" ht="15">
      <c r="A83" s="118" t="s">
        <v>194</v>
      </c>
      <c r="B83" s="119"/>
      <c r="C83" s="119"/>
      <c r="D83" s="120"/>
      <c r="E83" s="13">
        <f>SUM(E84:E103)</f>
        <v>13433.279999999999</v>
      </c>
    </row>
    <row r="84" spans="1:5" ht="15">
      <c r="A84" s="11"/>
      <c r="B84" s="17" t="s">
        <v>1617</v>
      </c>
      <c r="C84" s="14" t="s">
        <v>146</v>
      </c>
      <c r="D84" s="14" t="s">
        <v>1623</v>
      </c>
      <c r="E84" s="15">
        <v>232.12</v>
      </c>
    </row>
    <row r="85" spans="1:5" ht="15">
      <c r="A85" s="11"/>
      <c r="B85" s="17" t="s">
        <v>1664</v>
      </c>
      <c r="C85" s="14" t="s">
        <v>146</v>
      </c>
      <c r="D85" s="14" t="s">
        <v>1195</v>
      </c>
      <c r="E85" s="15">
        <v>77</v>
      </c>
    </row>
    <row r="86" spans="1:5" ht="15">
      <c r="A86" s="14"/>
      <c r="B86" s="14" t="s">
        <v>1793</v>
      </c>
      <c r="C86" s="14" t="s">
        <v>147</v>
      </c>
      <c r="D86" s="14" t="s">
        <v>1805</v>
      </c>
      <c r="E86" s="15">
        <v>525.96</v>
      </c>
    </row>
    <row r="87" spans="1:5" ht="15">
      <c r="A87" s="14"/>
      <c r="B87" s="14" t="s">
        <v>750</v>
      </c>
      <c r="C87" s="14" t="s">
        <v>147</v>
      </c>
      <c r="D87" s="14" t="s">
        <v>755</v>
      </c>
      <c r="E87" s="15">
        <v>5930</v>
      </c>
    </row>
    <row r="88" spans="1:5" ht="15">
      <c r="A88" s="14"/>
      <c r="B88" s="14" t="s">
        <v>1777</v>
      </c>
      <c r="C88" s="14" t="s">
        <v>149</v>
      </c>
      <c r="D88" s="14" t="s">
        <v>1501</v>
      </c>
      <c r="E88" s="15">
        <v>133.75</v>
      </c>
    </row>
    <row r="89" spans="1:5" ht="15">
      <c r="A89" s="14"/>
      <c r="B89" s="14" t="s">
        <v>1872</v>
      </c>
      <c r="C89" s="14" t="s">
        <v>1940</v>
      </c>
      <c r="D89" s="14" t="s">
        <v>1876</v>
      </c>
      <c r="E89" s="15">
        <v>422</v>
      </c>
    </row>
    <row r="90" spans="1:5" ht="15">
      <c r="A90" s="14"/>
      <c r="B90" s="14" t="s">
        <v>1894</v>
      </c>
      <c r="C90" s="14" t="s">
        <v>1940</v>
      </c>
      <c r="D90" s="14" t="s">
        <v>1907</v>
      </c>
      <c r="E90" s="15">
        <v>301</v>
      </c>
    </row>
    <row r="91" spans="1:5" ht="15">
      <c r="A91" s="14"/>
      <c r="B91" s="14" t="s">
        <v>1909</v>
      </c>
      <c r="C91" s="14" t="s">
        <v>1940</v>
      </c>
      <c r="D91" s="14" t="s">
        <v>1915</v>
      </c>
      <c r="E91" s="15">
        <v>607</v>
      </c>
    </row>
    <row r="92" spans="1:5" ht="15">
      <c r="A92" s="14"/>
      <c r="B92" s="14" t="s">
        <v>2057</v>
      </c>
      <c r="C92" s="14" t="s">
        <v>1941</v>
      </c>
      <c r="D92" s="14" t="s">
        <v>2067</v>
      </c>
      <c r="E92" s="15">
        <v>1204.86</v>
      </c>
    </row>
    <row r="93" spans="1:5" ht="15">
      <c r="A93" s="14"/>
      <c r="B93" s="14" t="s">
        <v>1023</v>
      </c>
      <c r="C93" s="14" t="s">
        <v>1942</v>
      </c>
      <c r="D93" s="14" t="s">
        <v>1033</v>
      </c>
      <c r="E93" s="15">
        <v>2271.28</v>
      </c>
    </row>
    <row r="94" spans="1:5" ht="15">
      <c r="A94" s="14"/>
      <c r="B94" s="14" t="s">
        <v>2425</v>
      </c>
      <c r="C94" s="14" t="s">
        <v>1942</v>
      </c>
      <c r="D94" s="14" t="s">
        <v>1044</v>
      </c>
      <c r="E94" s="15">
        <v>239.89</v>
      </c>
    </row>
    <row r="95" spans="1:5" ht="30">
      <c r="A95" s="14"/>
      <c r="B95" s="14" t="s">
        <v>1159</v>
      </c>
      <c r="C95" s="14" t="s">
        <v>1942</v>
      </c>
      <c r="D95" s="14" t="s">
        <v>1162</v>
      </c>
      <c r="E95" s="15">
        <v>447.21</v>
      </c>
    </row>
    <row r="96" spans="1:5" ht="15">
      <c r="A96" s="14"/>
      <c r="B96" s="14" t="s">
        <v>895</v>
      </c>
      <c r="C96" s="14" t="s">
        <v>1942</v>
      </c>
      <c r="D96" s="14" t="s">
        <v>902</v>
      </c>
      <c r="E96" s="15">
        <v>54.14</v>
      </c>
    </row>
    <row r="97" spans="1:5" ht="15">
      <c r="A97" s="14"/>
      <c r="B97" s="14" t="s">
        <v>806</v>
      </c>
      <c r="C97" s="14" t="s">
        <v>150</v>
      </c>
      <c r="D97" s="14" t="s">
        <v>1755</v>
      </c>
      <c r="E97" s="15">
        <v>70</v>
      </c>
    </row>
    <row r="98" spans="1:5" ht="15">
      <c r="A98" s="14"/>
      <c r="B98" s="14" t="s">
        <v>2209</v>
      </c>
      <c r="C98" s="14" t="s">
        <v>150</v>
      </c>
      <c r="D98" s="14" t="s">
        <v>1756</v>
      </c>
      <c r="E98" s="15">
        <v>162</v>
      </c>
    </row>
    <row r="99" spans="1:5" ht="15">
      <c r="A99" s="14"/>
      <c r="B99" s="14" t="s">
        <v>808</v>
      </c>
      <c r="C99" s="14" t="s">
        <v>150</v>
      </c>
      <c r="D99" s="14" t="s">
        <v>1757</v>
      </c>
      <c r="E99" s="15">
        <v>485.07</v>
      </c>
    </row>
    <row r="100" spans="1:5" ht="15">
      <c r="A100" s="14"/>
      <c r="B100" s="14" t="s">
        <v>2250</v>
      </c>
      <c r="C100" s="14" t="s">
        <v>150</v>
      </c>
      <c r="D100" s="14" t="s">
        <v>1758</v>
      </c>
      <c r="E100" s="15">
        <v>17</v>
      </c>
    </row>
    <row r="101" spans="1:5" ht="15">
      <c r="A101" s="14"/>
      <c r="B101" s="14" t="s">
        <v>1073</v>
      </c>
      <c r="C101" s="14" t="s">
        <v>150</v>
      </c>
      <c r="D101" s="14" t="s">
        <v>1759</v>
      </c>
      <c r="E101" s="15">
        <v>147</v>
      </c>
    </row>
    <row r="102" spans="1:5" ht="15">
      <c r="A102" s="14"/>
      <c r="B102" s="14" t="s">
        <v>1097</v>
      </c>
      <c r="C102" s="14" t="s">
        <v>144</v>
      </c>
      <c r="D102" s="14" t="s">
        <v>1760</v>
      </c>
      <c r="E102" s="15">
        <v>32</v>
      </c>
    </row>
    <row r="103" spans="1:5" ht="15">
      <c r="A103" s="14"/>
      <c r="B103" s="14" t="s">
        <v>227</v>
      </c>
      <c r="C103" s="14" t="s">
        <v>144</v>
      </c>
      <c r="D103" s="14" t="s">
        <v>1761</v>
      </c>
      <c r="E103" s="15">
        <v>74</v>
      </c>
    </row>
    <row r="104" spans="1:5" ht="15">
      <c r="A104" s="118" t="s">
        <v>200</v>
      </c>
      <c r="B104" s="119"/>
      <c r="C104" s="119"/>
      <c r="D104" s="120"/>
      <c r="E104" s="13">
        <f>SUM(E105:E108)</f>
        <v>7333.17</v>
      </c>
    </row>
    <row r="105" spans="1:5" ht="15">
      <c r="A105" s="14"/>
      <c r="B105" s="14"/>
      <c r="C105" s="14"/>
      <c r="D105" s="14" t="s">
        <v>1488</v>
      </c>
      <c r="E105" s="15">
        <v>4122.6</v>
      </c>
    </row>
    <row r="106" spans="1:5" ht="15">
      <c r="A106" s="11"/>
      <c r="B106" s="17" t="s">
        <v>1725</v>
      </c>
      <c r="C106" s="14" t="s">
        <v>145</v>
      </c>
      <c r="D106" s="14" t="s">
        <v>1196</v>
      </c>
      <c r="E106" s="15">
        <v>448.58</v>
      </c>
    </row>
    <row r="107" spans="1:5" ht="15">
      <c r="A107" s="14"/>
      <c r="B107" s="14" t="s">
        <v>138</v>
      </c>
      <c r="C107" s="14" t="s">
        <v>152</v>
      </c>
      <c r="D107" s="14" t="s">
        <v>141</v>
      </c>
      <c r="E107" s="15">
        <v>693</v>
      </c>
    </row>
    <row r="108" spans="1:5" ht="15">
      <c r="A108" s="14"/>
      <c r="B108" s="14" t="s">
        <v>131</v>
      </c>
      <c r="C108" s="14" t="s">
        <v>152</v>
      </c>
      <c r="D108" s="14" t="s">
        <v>135</v>
      </c>
      <c r="E108" s="15">
        <v>2068.99</v>
      </c>
    </row>
    <row r="109" spans="1:5" ht="15">
      <c r="A109" s="115" t="s">
        <v>226</v>
      </c>
      <c r="B109" s="115"/>
      <c r="C109" s="115"/>
      <c r="D109" s="115"/>
      <c r="E109" s="18">
        <v>48096.72</v>
      </c>
    </row>
    <row r="110" spans="1:5" ht="15">
      <c r="A110" s="116" t="s">
        <v>217</v>
      </c>
      <c r="B110" s="116"/>
      <c r="C110" s="116"/>
      <c r="D110" s="116"/>
      <c r="E110" s="18">
        <v>54209.18</v>
      </c>
    </row>
    <row r="111" spans="1:5" ht="15">
      <c r="A111" s="116" t="s">
        <v>1292</v>
      </c>
      <c r="B111" s="116"/>
      <c r="C111" s="116"/>
      <c r="D111" s="116"/>
      <c r="E111" s="18">
        <v>89973.52</v>
      </c>
    </row>
    <row r="112" spans="1:5" ht="15">
      <c r="A112" s="117" t="s">
        <v>1293</v>
      </c>
      <c r="B112" s="117"/>
      <c r="C112" s="117"/>
      <c r="D112" s="117"/>
      <c r="E112" s="30">
        <f>SUM(E3+E25+E109+E110+E111)</f>
        <v>969743.9048</v>
      </c>
    </row>
    <row r="113" spans="1:5" ht="15">
      <c r="A113" s="113" t="s">
        <v>1294</v>
      </c>
      <c r="B113" s="113"/>
      <c r="C113" s="113"/>
      <c r="D113" s="113"/>
      <c r="E113" s="18">
        <v>766800.09</v>
      </c>
    </row>
    <row r="114" spans="1:5" ht="15">
      <c r="A114" s="113" t="s">
        <v>1295</v>
      </c>
      <c r="B114" s="113"/>
      <c r="C114" s="113"/>
      <c r="D114" s="113"/>
      <c r="E114" s="18">
        <v>106729.2</v>
      </c>
    </row>
    <row r="115" spans="1:5" ht="15">
      <c r="A115" s="113" t="s">
        <v>831</v>
      </c>
      <c r="B115" s="113"/>
      <c r="C115" s="113"/>
      <c r="D115" s="113"/>
      <c r="E115" s="18">
        <v>1874293.79</v>
      </c>
    </row>
    <row r="116" spans="1:5" ht="15">
      <c r="A116" s="113" t="s">
        <v>832</v>
      </c>
      <c r="B116" s="113"/>
      <c r="C116" s="113"/>
      <c r="D116" s="113"/>
      <c r="E116" s="18">
        <v>1670779.1</v>
      </c>
    </row>
    <row r="117" spans="1:5" ht="15">
      <c r="A117" s="113" t="s">
        <v>833</v>
      </c>
      <c r="B117" s="113"/>
      <c r="C117" s="113"/>
      <c r="D117" s="113"/>
      <c r="E117" s="18">
        <f>1809421.93+28836+6300</f>
        <v>1844557.93</v>
      </c>
    </row>
    <row r="118" spans="1:5" ht="15">
      <c r="A118" s="113" t="s">
        <v>834</v>
      </c>
      <c r="B118" s="113"/>
      <c r="C118" s="113"/>
      <c r="D118" s="113"/>
      <c r="E118" s="18">
        <v>206858.2</v>
      </c>
    </row>
    <row r="119" spans="1:5" ht="15">
      <c r="A119" s="113" t="s">
        <v>835</v>
      </c>
      <c r="B119" s="113"/>
      <c r="C119" s="113"/>
      <c r="D119" s="113"/>
      <c r="E119" s="18">
        <v>165486.56</v>
      </c>
    </row>
    <row r="120" spans="1:5" ht="15">
      <c r="A120" s="113" t="s">
        <v>836</v>
      </c>
      <c r="B120" s="113"/>
      <c r="C120" s="113"/>
      <c r="D120" s="113"/>
      <c r="E120" s="18">
        <v>880433</v>
      </c>
    </row>
    <row r="121" spans="1:5" ht="15">
      <c r="A121" s="113" t="s">
        <v>1238</v>
      </c>
      <c r="B121" s="113"/>
      <c r="C121" s="113"/>
      <c r="D121" s="113"/>
      <c r="E121" s="15">
        <f>SUM(E115-E117)</f>
        <v>29735.860000000102</v>
      </c>
    </row>
    <row r="122" spans="1:5" ht="15">
      <c r="A122" s="113" t="s">
        <v>837</v>
      </c>
      <c r="B122" s="113"/>
      <c r="C122" s="113"/>
      <c r="D122" s="113"/>
      <c r="E122" s="15">
        <f>SUM(E118-E120)</f>
        <v>-673574.8</v>
      </c>
    </row>
    <row r="123" spans="1:5" ht="15">
      <c r="A123" s="113" t="s">
        <v>2213</v>
      </c>
      <c r="B123" s="113"/>
      <c r="C123" s="113"/>
      <c r="D123" s="113"/>
      <c r="E123" s="15">
        <f>SUM(E116-E117)</f>
        <v>-173778.82999999984</v>
      </c>
    </row>
    <row r="127" ht="25.5">
      <c r="C127" s="31" t="s">
        <v>1197</v>
      </c>
    </row>
    <row r="128" spans="1:5" ht="15">
      <c r="A128" s="118" t="s">
        <v>1834</v>
      </c>
      <c r="B128" s="119"/>
      <c r="C128" s="119"/>
      <c r="D128" s="120"/>
      <c r="E128" s="13">
        <f>SUM(E129:E130)</f>
        <v>880433</v>
      </c>
    </row>
    <row r="129" spans="1:5" ht="15">
      <c r="A129" s="14"/>
      <c r="B129" s="17"/>
      <c r="C129" s="14" t="s">
        <v>144</v>
      </c>
      <c r="D129" s="14" t="s">
        <v>1312</v>
      </c>
      <c r="E129" s="15">
        <v>88049</v>
      </c>
    </row>
    <row r="130" spans="1:5" ht="15">
      <c r="A130" s="14"/>
      <c r="B130" s="14"/>
      <c r="C130" s="14" t="s">
        <v>146</v>
      </c>
      <c r="D130" s="14" t="s">
        <v>1254</v>
      </c>
      <c r="E130" s="18">
        <v>792384</v>
      </c>
    </row>
  </sheetData>
  <sheetProtection/>
  <mergeCells count="33">
    <mergeCell ref="A128:D128"/>
    <mergeCell ref="A118:D118"/>
    <mergeCell ref="A119:D119"/>
    <mergeCell ref="A120:D120"/>
    <mergeCell ref="A121:D121"/>
    <mergeCell ref="A122:D122"/>
    <mergeCell ref="A123:D123"/>
    <mergeCell ref="A70:D70"/>
    <mergeCell ref="A83:D83"/>
    <mergeCell ref="A104:D104"/>
    <mergeCell ref="A113:D113"/>
    <mergeCell ref="A110:D110"/>
    <mergeCell ref="A111:D111"/>
    <mergeCell ref="A115:D115"/>
    <mergeCell ref="A10:D10"/>
    <mergeCell ref="A23:D23"/>
    <mergeCell ref="A116:D116"/>
    <mergeCell ref="A117:D117"/>
    <mergeCell ref="A1:E1"/>
    <mergeCell ref="B3:C3"/>
    <mergeCell ref="A4:D4"/>
    <mergeCell ref="A6:D6"/>
    <mergeCell ref="A50:D50"/>
    <mergeCell ref="A114:D114"/>
    <mergeCell ref="A112:D112"/>
    <mergeCell ref="A57:D57"/>
    <mergeCell ref="A29:D29"/>
    <mergeCell ref="B25:C25"/>
    <mergeCell ref="A26:D26"/>
    <mergeCell ref="A35:D35"/>
    <mergeCell ref="A109:D109"/>
    <mergeCell ref="A61:D61"/>
    <mergeCell ref="A69:D69"/>
  </mergeCells>
  <printOptions/>
  <pageMargins left="0.24" right="0.3" top="0.22" bottom="0.33" header="0.17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3"/>
  <sheetViews>
    <sheetView zoomScalePageLayoutView="0" workbookViewId="0" topLeftCell="A1">
      <pane ySplit="1" topLeftCell="A92" activePane="bottomLeft" state="frozen"/>
      <selection pane="topLeft" activeCell="A2" sqref="A2"/>
      <selection pane="bottomLeft" activeCell="E100" sqref="E100"/>
    </sheetView>
  </sheetViews>
  <sheetFormatPr defaultColWidth="13.375" defaultRowHeight="12.75"/>
  <cols>
    <col min="1" max="1" width="0.875" style="1" customWidth="1"/>
    <col min="2" max="2" width="9.625" style="2" customWidth="1"/>
    <col min="3" max="3" width="10.25390625" style="1" customWidth="1"/>
    <col min="4" max="4" width="60.25390625" style="1" customWidth="1"/>
    <col min="5" max="5" width="14.375" style="1" customWidth="1"/>
    <col min="6" max="6" width="14.625" style="1" customWidth="1"/>
    <col min="7" max="9" width="11.375" style="1" customWidth="1"/>
    <col min="10" max="99" width="12.375" style="1" customWidth="1"/>
    <col min="100" max="16384" width="13.375" style="1" customWidth="1"/>
  </cols>
  <sheetData>
    <row r="1" spans="1:5" ht="15.75">
      <c r="A1" s="121" t="s">
        <v>2372</v>
      </c>
      <c r="B1" s="121"/>
      <c r="C1" s="121"/>
      <c r="D1" s="121"/>
      <c r="E1" s="121"/>
    </row>
    <row r="2" spans="1:5" ht="45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42" t="s">
        <v>1943</v>
      </c>
      <c r="C3" s="142"/>
      <c r="D3" s="10"/>
      <c r="E3" s="16">
        <f>SUM(E4+E8+E13+E16)</f>
        <v>163842.59</v>
      </c>
    </row>
    <row r="4" spans="1:5" ht="15">
      <c r="A4" s="118" t="s">
        <v>1947</v>
      </c>
      <c r="B4" s="119"/>
      <c r="C4" s="119"/>
      <c r="D4" s="120"/>
      <c r="E4" s="13">
        <f>SUM(E5:E7)</f>
        <v>26659.809999999998</v>
      </c>
    </row>
    <row r="5" spans="1:5" ht="15">
      <c r="A5" s="11"/>
      <c r="B5" s="15" t="s">
        <v>1514</v>
      </c>
      <c r="C5" s="14" t="s">
        <v>146</v>
      </c>
      <c r="D5" s="14" t="s">
        <v>1515</v>
      </c>
      <c r="E5" s="15">
        <v>9066.5</v>
      </c>
    </row>
    <row r="6" spans="1:5" ht="15">
      <c r="A6" s="11"/>
      <c r="B6" s="15" t="s">
        <v>91</v>
      </c>
      <c r="C6" s="14" t="s">
        <v>1941</v>
      </c>
      <c r="D6" s="14" t="s">
        <v>94</v>
      </c>
      <c r="E6" s="15">
        <v>9346.8</v>
      </c>
    </row>
    <row r="7" spans="1:5" ht="15">
      <c r="A7" s="11"/>
      <c r="B7" s="15" t="s">
        <v>2563</v>
      </c>
      <c r="C7" s="14" t="s">
        <v>151</v>
      </c>
      <c r="D7" s="14" t="s">
        <v>2564</v>
      </c>
      <c r="E7" s="15">
        <v>8246.51</v>
      </c>
    </row>
    <row r="8" spans="1:5" ht="15">
      <c r="A8" s="118" t="s">
        <v>1241</v>
      </c>
      <c r="B8" s="119"/>
      <c r="C8" s="119"/>
      <c r="D8" s="120"/>
      <c r="E8" s="13">
        <f>SUM(E9:E12)</f>
        <v>79991.81</v>
      </c>
    </row>
    <row r="9" spans="1:5" ht="15">
      <c r="A9" s="11"/>
      <c r="B9" s="15" t="s">
        <v>2229</v>
      </c>
      <c r="C9" s="14" t="s">
        <v>148</v>
      </c>
      <c r="D9" s="14" t="s">
        <v>2230</v>
      </c>
      <c r="E9" s="15">
        <v>53603.25</v>
      </c>
    </row>
    <row r="10" spans="1:5" ht="15">
      <c r="A10" s="11"/>
      <c r="B10" s="15" t="s">
        <v>2075</v>
      </c>
      <c r="C10" s="14" t="s">
        <v>1941</v>
      </c>
      <c r="D10" s="14" t="s">
        <v>2074</v>
      </c>
      <c r="E10" s="15">
        <v>23507.43</v>
      </c>
    </row>
    <row r="11" spans="1:5" ht="30">
      <c r="A11" s="11"/>
      <c r="B11" s="15" t="s">
        <v>1666</v>
      </c>
      <c r="C11" s="14" t="s">
        <v>146</v>
      </c>
      <c r="D11" s="14" t="s">
        <v>1628</v>
      </c>
      <c r="E11" s="15">
        <v>1838.53</v>
      </c>
    </row>
    <row r="12" spans="1:5" ht="15">
      <c r="A12" s="11"/>
      <c r="B12" s="15" t="s">
        <v>1667</v>
      </c>
      <c r="C12" s="14" t="s">
        <v>145</v>
      </c>
      <c r="D12" s="14" t="s">
        <v>1668</v>
      </c>
      <c r="E12" s="15">
        <v>1042.6</v>
      </c>
    </row>
    <row r="13" spans="1:5" ht="15">
      <c r="A13" s="118" t="s">
        <v>1235</v>
      </c>
      <c r="B13" s="119"/>
      <c r="C13" s="119"/>
      <c r="D13" s="120"/>
      <c r="E13" s="13">
        <f>SUM(E14:E15)</f>
        <v>2600.99</v>
      </c>
    </row>
    <row r="14" spans="1:5" ht="15">
      <c r="A14" s="14"/>
      <c r="B14" s="15" t="s">
        <v>77</v>
      </c>
      <c r="C14" s="14" t="s">
        <v>1941</v>
      </c>
      <c r="D14" s="14" t="s">
        <v>89</v>
      </c>
      <c r="E14" s="15">
        <v>1009.94</v>
      </c>
    </row>
    <row r="15" spans="1:5" ht="15">
      <c r="A15" s="14"/>
      <c r="B15" s="15" t="s">
        <v>1764</v>
      </c>
      <c r="C15" s="14" t="s">
        <v>145</v>
      </c>
      <c r="D15" s="14" t="s">
        <v>1772</v>
      </c>
      <c r="E15" s="15">
        <v>1591.05</v>
      </c>
    </row>
    <row r="16" spans="1:5" ht="15">
      <c r="A16" s="118" t="s">
        <v>1947</v>
      </c>
      <c r="B16" s="119"/>
      <c r="C16" s="119"/>
      <c r="D16" s="120"/>
      <c r="E16" s="13">
        <f>SUM(E17:E20)</f>
        <v>54589.98</v>
      </c>
    </row>
    <row r="17" spans="1:5" ht="15">
      <c r="A17" s="14"/>
      <c r="B17" s="15" t="s">
        <v>911</v>
      </c>
      <c r="C17" s="14" t="s">
        <v>149</v>
      </c>
      <c r="D17" s="14" t="s">
        <v>918</v>
      </c>
      <c r="E17" s="15">
        <v>2250.43</v>
      </c>
    </row>
    <row r="18" spans="1:5" ht="15">
      <c r="A18" s="14"/>
      <c r="B18" s="15" t="s">
        <v>860</v>
      </c>
      <c r="C18" s="14" t="s">
        <v>152</v>
      </c>
      <c r="D18" s="14" t="s">
        <v>861</v>
      </c>
      <c r="E18" s="15">
        <v>45970</v>
      </c>
    </row>
    <row r="19" spans="1:5" ht="15">
      <c r="A19" s="14"/>
      <c r="B19" s="15" t="s">
        <v>2347</v>
      </c>
      <c r="C19" s="14" t="s">
        <v>152</v>
      </c>
      <c r="D19" s="14" t="s">
        <v>117</v>
      </c>
      <c r="E19" s="15">
        <v>2237.3</v>
      </c>
    </row>
    <row r="20" spans="1:5" ht="45">
      <c r="A20" s="14"/>
      <c r="B20" s="15" t="s">
        <v>2164</v>
      </c>
      <c r="C20" s="14" t="s">
        <v>1941</v>
      </c>
      <c r="D20" s="14" t="s">
        <v>2352</v>
      </c>
      <c r="E20" s="15">
        <v>4132.25</v>
      </c>
    </row>
    <row r="21" spans="1:5" ht="15">
      <c r="A21" s="10"/>
      <c r="B21" s="133" t="s">
        <v>1978</v>
      </c>
      <c r="C21" s="133"/>
      <c r="D21" s="10"/>
      <c r="E21" s="16">
        <f>SUM(E22+E36+E41+E58+E59+E72+E84)</f>
        <v>193061.4305</v>
      </c>
    </row>
    <row r="22" spans="1:5" ht="15">
      <c r="A22" s="118" t="s">
        <v>1947</v>
      </c>
      <c r="B22" s="119"/>
      <c r="C22" s="119"/>
      <c r="D22" s="120"/>
      <c r="E22" s="13">
        <f>SUM(E23:E35)</f>
        <v>7896.919999999999</v>
      </c>
    </row>
    <row r="23" spans="1:5" ht="15">
      <c r="A23" s="14"/>
      <c r="B23" s="15" t="s">
        <v>2027</v>
      </c>
      <c r="C23" s="14" t="s">
        <v>146</v>
      </c>
      <c r="D23" s="14" t="s">
        <v>2031</v>
      </c>
      <c r="E23" s="15">
        <v>78.97</v>
      </c>
    </row>
    <row r="24" spans="1:5" ht="15">
      <c r="A24" s="14"/>
      <c r="B24" s="15" t="s">
        <v>1779</v>
      </c>
      <c r="C24" s="14" t="s">
        <v>145</v>
      </c>
      <c r="D24" s="14" t="s">
        <v>1780</v>
      </c>
      <c r="E24" s="15">
        <v>205.08</v>
      </c>
    </row>
    <row r="25" spans="1:5" ht="15">
      <c r="A25" s="14"/>
      <c r="B25" s="15" t="s">
        <v>2476</v>
      </c>
      <c r="C25" s="14" t="s">
        <v>147</v>
      </c>
      <c r="D25" s="14" t="s">
        <v>747</v>
      </c>
      <c r="E25" s="15">
        <v>59</v>
      </c>
    </row>
    <row r="26" spans="1:5" ht="15">
      <c r="A26" s="14"/>
      <c r="B26" s="15" t="s">
        <v>416</v>
      </c>
      <c r="C26" s="14" t="s">
        <v>147</v>
      </c>
      <c r="D26" s="14" t="s">
        <v>419</v>
      </c>
      <c r="E26" s="15">
        <v>367</v>
      </c>
    </row>
    <row r="27" spans="1:5" ht="15">
      <c r="A27" s="14"/>
      <c r="B27" s="15" t="s">
        <v>1856</v>
      </c>
      <c r="C27" s="14" t="s">
        <v>1940</v>
      </c>
      <c r="D27" s="14" t="s">
        <v>1868</v>
      </c>
      <c r="E27" s="15">
        <v>203</v>
      </c>
    </row>
    <row r="28" spans="1:5" ht="15">
      <c r="A28" s="14"/>
      <c r="B28" s="15" t="s">
        <v>2078</v>
      </c>
      <c r="C28" s="14" t="s">
        <v>1941</v>
      </c>
      <c r="D28" s="14" t="s">
        <v>2160</v>
      </c>
      <c r="E28" s="15">
        <v>1831.72</v>
      </c>
    </row>
    <row r="29" spans="1:5" ht="15">
      <c r="A29" s="14"/>
      <c r="B29" s="15" t="s">
        <v>1009</v>
      </c>
      <c r="C29" s="14" t="s">
        <v>1942</v>
      </c>
      <c r="D29" s="14" t="s">
        <v>1014</v>
      </c>
      <c r="E29" s="15">
        <v>711.6</v>
      </c>
    </row>
    <row r="30" spans="1:5" ht="15">
      <c r="A30" s="14"/>
      <c r="B30" s="15" t="s">
        <v>1777</v>
      </c>
      <c r="C30" s="14" t="s">
        <v>1942</v>
      </c>
      <c r="D30" s="14" t="s">
        <v>1066</v>
      </c>
      <c r="E30" s="15">
        <v>613.52</v>
      </c>
    </row>
    <row r="31" spans="1:5" ht="15">
      <c r="A31" s="14"/>
      <c r="B31" s="15" t="s">
        <v>960</v>
      </c>
      <c r="C31" s="14" t="s">
        <v>150</v>
      </c>
      <c r="D31" s="14" t="s">
        <v>2566</v>
      </c>
      <c r="E31" s="15">
        <v>682</v>
      </c>
    </row>
    <row r="32" spans="1:5" ht="15">
      <c r="A32" s="14"/>
      <c r="B32" s="15" t="s">
        <v>1779</v>
      </c>
      <c r="C32" s="14" t="s">
        <v>150</v>
      </c>
      <c r="D32" s="14" t="s">
        <v>313</v>
      </c>
      <c r="E32" s="15">
        <v>54.44</v>
      </c>
    </row>
    <row r="33" spans="1:5" ht="15">
      <c r="A33" s="14"/>
      <c r="B33" s="15" t="s">
        <v>1391</v>
      </c>
      <c r="C33" s="14" t="s">
        <v>144</v>
      </c>
      <c r="D33" s="14" t="s">
        <v>2565</v>
      </c>
      <c r="E33" s="15">
        <v>34.59</v>
      </c>
    </row>
    <row r="34" spans="1:5" ht="15">
      <c r="A34" s="14"/>
      <c r="B34" s="15" t="s">
        <v>1086</v>
      </c>
      <c r="C34" s="14" t="s">
        <v>151</v>
      </c>
      <c r="D34" s="14" t="s">
        <v>2049</v>
      </c>
      <c r="E34" s="15">
        <v>78</v>
      </c>
    </row>
    <row r="35" spans="1:5" ht="15">
      <c r="A35" s="14"/>
      <c r="B35" s="15" t="s">
        <v>1390</v>
      </c>
      <c r="C35" s="14" t="s">
        <v>144</v>
      </c>
      <c r="D35" s="14" t="s">
        <v>2462</v>
      </c>
      <c r="E35" s="15">
        <v>2978</v>
      </c>
    </row>
    <row r="36" spans="1:5" ht="15">
      <c r="A36" s="118" t="s">
        <v>1951</v>
      </c>
      <c r="B36" s="119"/>
      <c r="C36" s="119"/>
      <c r="D36" s="120"/>
      <c r="E36" s="13">
        <f>SUM(E37:E40)</f>
        <v>4010.08</v>
      </c>
    </row>
    <row r="37" spans="1:5" ht="15">
      <c r="A37" s="14"/>
      <c r="B37" s="15" t="s">
        <v>1579</v>
      </c>
      <c r="C37" s="14" t="s">
        <v>146</v>
      </c>
      <c r="D37" s="14" t="s">
        <v>1581</v>
      </c>
      <c r="E37" s="15">
        <v>3460.18</v>
      </c>
    </row>
    <row r="38" spans="1:5" ht="15">
      <c r="A38" s="14"/>
      <c r="B38" s="15" t="s">
        <v>21</v>
      </c>
      <c r="C38" s="14" t="s">
        <v>1940</v>
      </c>
      <c r="D38" s="14" t="s">
        <v>27</v>
      </c>
      <c r="E38" s="15">
        <v>203</v>
      </c>
    </row>
    <row r="39" spans="1:5" ht="15">
      <c r="A39" s="14"/>
      <c r="B39" s="15" t="s">
        <v>1974</v>
      </c>
      <c r="C39" s="14" t="s">
        <v>1941</v>
      </c>
      <c r="D39" s="14" t="s">
        <v>1419</v>
      </c>
      <c r="E39" s="15">
        <v>213.8</v>
      </c>
    </row>
    <row r="40" spans="1:5" ht="15">
      <c r="A40" s="14"/>
      <c r="B40" s="15" t="s">
        <v>994</v>
      </c>
      <c r="C40" s="14" t="s">
        <v>1942</v>
      </c>
      <c r="D40" s="14" t="s">
        <v>1002</v>
      </c>
      <c r="E40" s="15">
        <v>133.1</v>
      </c>
    </row>
    <row r="41" spans="1:5" ht="15">
      <c r="A41" s="118" t="s">
        <v>192</v>
      </c>
      <c r="B41" s="119"/>
      <c r="C41" s="119"/>
      <c r="D41" s="120"/>
      <c r="E41" s="13">
        <f>SUM(E42:E57)</f>
        <v>16743.08</v>
      </c>
    </row>
    <row r="42" spans="1:5" ht="15">
      <c r="A42" s="14"/>
      <c r="B42" s="15" t="s">
        <v>1777</v>
      </c>
      <c r="C42" s="14" t="s">
        <v>146</v>
      </c>
      <c r="D42" s="14" t="s">
        <v>1487</v>
      </c>
      <c r="E42" s="15">
        <v>200.62</v>
      </c>
    </row>
    <row r="43" spans="1:5" ht="15">
      <c r="A43" s="14"/>
      <c r="B43" s="15" t="s">
        <v>409</v>
      </c>
      <c r="C43" s="14" t="s">
        <v>147</v>
      </c>
      <c r="D43" s="14" t="s">
        <v>410</v>
      </c>
      <c r="E43" s="15">
        <v>2014.64</v>
      </c>
    </row>
    <row r="44" spans="1:5" ht="15">
      <c r="A44" s="14"/>
      <c r="B44" s="15" t="s">
        <v>1777</v>
      </c>
      <c r="C44" s="14" t="s">
        <v>147</v>
      </c>
      <c r="D44" s="14" t="s">
        <v>1237</v>
      </c>
      <c r="E44" s="15">
        <v>165.16</v>
      </c>
    </row>
    <row r="45" spans="1:5" ht="15">
      <c r="A45" s="14"/>
      <c r="B45" s="15" t="s">
        <v>2300</v>
      </c>
      <c r="C45" s="14" t="s">
        <v>148</v>
      </c>
      <c r="D45" s="14" t="s">
        <v>2266</v>
      </c>
      <c r="E45" s="15">
        <v>2523.53</v>
      </c>
    </row>
    <row r="46" spans="1:5" ht="15">
      <c r="A46" s="14"/>
      <c r="B46" s="15" t="s">
        <v>2137</v>
      </c>
      <c r="C46" s="14" t="s">
        <v>148</v>
      </c>
      <c r="D46" s="14" t="s">
        <v>1783</v>
      </c>
      <c r="E46" s="15">
        <v>3823.17</v>
      </c>
    </row>
    <row r="47" spans="1:5" ht="15">
      <c r="A47" s="14"/>
      <c r="B47" s="15" t="s">
        <v>988</v>
      </c>
      <c r="C47" s="14" t="s">
        <v>1942</v>
      </c>
      <c r="D47" s="14" t="s">
        <v>989</v>
      </c>
      <c r="E47" s="15">
        <v>1121.92</v>
      </c>
    </row>
    <row r="48" spans="1:5" ht="15">
      <c r="A48" s="14"/>
      <c r="B48" s="15" t="s">
        <v>2201</v>
      </c>
      <c r="C48" s="14" t="s">
        <v>1942</v>
      </c>
      <c r="D48" s="14" t="s">
        <v>2202</v>
      </c>
      <c r="E48" s="15">
        <v>726.72</v>
      </c>
    </row>
    <row r="49" spans="1:5" ht="15">
      <c r="A49" s="14"/>
      <c r="B49" s="18" t="s">
        <v>1282</v>
      </c>
      <c r="C49" s="14" t="s">
        <v>1942</v>
      </c>
      <c r="D49" s="14" t="s">
        <v>2202</v>
      </c>
      <c r="E49" s="18">
        <v>923.13</v>
      </c>
    </row>
    <row r="50" spans="1:5" ht="30">
      <c r="A50" s="14"/>
      <c r="B50" s="15" t="s">
        <v>270</v>
      </c>
      <c r="C50" s="14" t="s">
        <v>150</v>
      </c>
      <c r="D50" s="14" t="s">
        <v>1597</v>
      </c>
      <c r="E50" s="15">
        <v>337.92</v>
      </c>
    </row>
    <row r="51" spans="1:5" ht="15">
      <c r="A51" s="14"/>
      <c r="B51" s="15" t="s">
        <v>941</v>
      </c>
      <c r="C51" s="14" t="s">
        <v>150</v>
      </c>
      <c r="D51" s="14" t="s">
        <v>410</v>
      </c>
      <c r="E51" s="15">
        <v>2168.2</v>
      </c>
    </row>
    <row r="52" spans="1:5" ht="15">
      <c r="A52" s="14"/>
      <c r="B52" s="15" t="s">
        <v>1095</v>
      </c>
      <c r="C52" s="14" t="s">
        <v>150</v>
      </c>
      <c r="D52" s="14" t="s">
        <v>2567</v>
      </c>
      <c r="E52" s="15">
        <v>196.61</v>
      </c>
    </row>
    <row r="53" spans="1:5" ht="15">
      <c r="A53" s="14"/>
      <c r="B53" s="15" t="s">
        <v>298</v>
      </c>
      <c r="C53" s="14" t="s">
        <v>144</v>
      </c>
      <c r="D53" s="14" t="s">
        <v>2568</v>
      </c>
      <c r="E53" s="15">
        <v>523.7</v>
      </c>
    </row>
    <row r="54" spans="1:5" ht="30">
      <c r="A54" s="14"/>
      <c r="B54" s="15" t="s">
        <v>300</v>
      </c>
      <c r="C54" s="14" t="s">
        <v>144</v>
      </c>
      <c r="D54" s="14" t="s">
        <v>945</v>
      </c>
      <c r="E54" s="15">
        <v>301.4</v>
      </c>
    </row>
    <row r="55" spans="1:5" ht="15">
      <c r="A55" s="14"/>
      <c r="B55" s="15" t="s">
        <v>943</v>
      </c>
      <c r="C55" s="14" t="s">
        <v>151</v>
      </c>
      <c r="D55" s="14" t="s">
        <v>989</v>
      </c>
      <c r="E55" s="15">
        <v>489.41</v>
      </c>
    </row>
    <row r="56" spans="1:5" ht="15">
      <c r="A56" s="14"/>
      <c r="B56" s="15" t="s">
        <v>1096</v>
      </c>
      <c r="C56" s="14" t="s">
        <v>151</v>
      </c>
      <c r="D56" s="14" t="s">
        <v>2202</v>
      </c>
      <c r="E56" s="15">
        <v>1105.3</v>
      </c>
    </row>
    <row r="57" spans="1:5" ht="15">
      <c r="A57" s="14"/>
      <c r="B57" s="15" t="s">
        <v>318</v>
      </c>
      <c r="C57" s="14" t="s">
        <v>151</v>
      </c>
      <c r="D57" s="14" t="s">
        <v>945</v>
      </c>
      <c r="E57" s="15">
        <v>121.65</v>
      </c>
    </row>
    <row r="58" spans="1:5" ht="15">
      <c r="A58" s="118" t="s">
        <v>196</v>
      </c>
      <c r="B58" s="119"/>
      <c r="C58" s="119"/>
      <c r="D58" s="120"/>
      <c r="E58" s="13">
        <v>41981.16</v>
      </c>
    </row>
    <row r="59" spans="1:5" ht="15">
      <c r="A59" s="118" t="s">
        <v>199</v>
      </c>
      <c r="B59" s="119"/>
      <c r="C59" s="119"/>
      <c r="D59" s="120"/>
      <c r="E59" s="13">
        <f>SUM(E60:E71)</f>
        <v>104696.2905</v>
      </c>
    </row>
    <row r="60" spans="1:5" ht="15">
      <c r="A60" s="14"/>
      <c r="B60" s="15">
        <v>2691</v>
      </c>
      <c r="C60" s="14" t="s">
        <v>146</v>
      </c>
      <c r="D60" s="14">
        <v>3.12</v>
      </c>
      <c r="E60" s="15">
        <f aca="true" t="shared" si="0" ref="E60:E71">B60*D60</f>
        <v>8395.92</v>
      </c>
    </row>
    <row r="61" spans="1:5" ht="15">
      <c r="A61" s="14"/>
      <c r="B61" s="15">
        <v>2691</v>
      </c>
      <c r="C61" s="14" t="s">
        <v>145</v>
      </c>
      <c r="D61" s="14">
        <v>3.106</v>
      </c>
      <c r="E61" s="15">
        <f t="shared" si="0"/>
        <v>8358.246</v>
      </c>
    </row>
    <row r="62" spans="1:5" ht="15">
      <c r="A62" s="14"/>
      <c r="B62" s="15">
        <v>2691</v>
      </c>
      <c r="C62" s="14" t="s">
        <v>147</v>
      </c>
      <c r="D62" s="14">
        <v>3.324</v>
      </c>
      <c r="E62" s="15">
        <f t="shared" si="0"/>
        <v>8944.884</v>
      </c>
    </row>
    <row r="63" spans="1:5" ht="15">
      <c r="A63" s="14"/>
      <c r="B63" s="15">
        <v>2691.1</v>
      </c>
      <c r="C63" s="14" t="s">
        <v>148</v>
      </c>
      <c r="D63" s="14">
        <v>3.5</v>
      </c>
      <c r="E63" s="15">
        <f t="shared" si="0"/>
        <v>9418.85</v>
      </c>
    </row>
    <row r="64" spans="1:5" ht="15">
      <c r="A64" s="14"/>
      <c r="B64" s="15">
        <v>2691.1</v>
      </c>
      <c r="C64" s="14" t="s">
        <v>149</v>
      </c>
      <c r="D64" s="14">
        <v>3.159</v>
      </c>
      <c r="E64" s="15">
        <f t="shared" si="0"/>
        <v>8501.184899999998</v>
      </c>
    </row>
    <row r="65" spans="1:5" ht="15">
      <c r="A65" s="14"/>
      <c r="B65" s="15">
        <v>2691.1</v>
      </c>
      <c r="C65" s="14" t="s">
        <v>152</v>
      </c>
      <c r="D65" s="14">
        <v>3.526</v>
      </c>
      <c r="E65" s="15">
        <f t="shared" si="0"/>
        <v>9488.818599999999</v>
      </c>
    </row>
    <row r="66" spans="1:5" ht="15">
      <c r="A66" s="14"/>
      <c r="B66" s="15">
        <v>2691.1</v>
      </c>
      <c r="C66" s="14" t="s">
        <v>1940</v>
      </c>
      <c r="D66" s="14">
        <v>3</v>
      </c>
      <c r="E66" s="15">
        <f t="shared" si="0"/>
        <v>8073.299999999999</v>
      </c>
    </row>
    <row r="67" spans="1:5" ht="15">
      <c r="A67" s="14"/>
      <c r="B67" s="15">
        <v>2691.1</v>
      </c>
      <c r="C67" s="14" t="s">
        <v>1941</v>
      </c>
      <c r="D67" s="14">
        <v>3.12</v>
      </c>
      <c r="E67" s="15">
        <f t="shared" si="0"/>
        <v>8396.232</v>
      </c>
    </row>
    <row r="68" spans="1:5" ht="15">
      <c r="A68" s="14"/>
      <c r="B68" s="15">
        <v>2691.1</v>
      </c>
      <c r="C68" s="14" t="s">
        <v>1942</v>
      </c>
      <c r="D68" s="14">
        <v>3.69</v>
      </c>
      <c r="E68" s="15">
        <f t="shared" si="0"/>
        <v>9930.159</v>
      </c>
    </row>
    <row r="69" spans="1:5" ht="15">
      <c r="A69" s="14"/>
      <c r="B69" s="15">
        <v>2691.1</v>
      </c>
      <c r="C69" s="14" t="s">
        <v>150</v>
      </c>
      <c r="D69" s="14">
        <v>3.12</v>
      </c>
      <c r="E69" s="15">
        <f t="shared" si="0"/>
        <v>8396.232</v>
      </c>
    </row>
    <row r="70" spans="1:5" ht="15">
      <c r="A70" s="14"/>
      <c r="B70" s="15">
        <v>2691.1</v>
      </c>
      <c r="C70" s="14" t="s">
        <v>144</v>
      </c>
      <c r="D70" s="14">
        <v>3.12</v>
      </c>
      <c r="E70" s="15">
        <f t="shared" si="0"/>
        <v>8396.232</v>
      </c>
    </row>
    <row r="71" spans="1:5" ht="15">
      <c r="A71" s="14"/>
      <c r="B71" s="15">
        <v>2691.1</v>
      </c>
      <c r="C71" s="14" t="s">
        <v>151</v>
      </c>
      <c r="D71" s="14">
        <v>3.12</v>
      </c>
      <c r="E71" s="15">
        <f t="shared" si="0"/>
        <v>8396.232</v>
      </c>
    </row>
    <row r="72" spans="1:5" ht="15">
      <c r="A72" s="118" t="s">
        <v>194</v>
      </c>
      <c r="B72" s="119"/>
      <c r="C72" s="119"/>
      <c r="D72" s="120"/>
      <c r="E72" s="13">
        <f>SUM(E73:E83)</f>
        <v>8339.4</v>
      </c>
    </row>
    <row r="73" spans="1:5" ht="15">
      <c r="A73" s="14"/>
      <c r="B73" s="15" t="s">
        <v>1777</v>
      </c>
      <c r="C73" s="14" t="s">
        <v>148</v>
      </c>
      <c r="D73" s="14" t="s">
        <v>1501</v>
      </c>
      <c r="E73" s="15">
        <v>133.75</v>
      </c>
    </row>
    <row r="74" spans="1:5" ht="15">
      <c r="A74" s="14"/>
      <c r="B74" s="15" t="s">
        <v>782</v>
      </c>
      <c r="C74" s="14" t="s">
        <v>149</v>
      </c>
      <c r="D74" s="14" t="s">
        <v>786</v>
      </c>
      <c r="E74" s="15">
        <v>401.53</v>
      </c>
    </row>
    <row r="75" spans="1:5" ht="15">
      <c r="A75" s="14"/>
      <c r="B75" s="15" t="s">
        <v>1777</v>
      </c>
      <c r="C75" s="14" t="s">
        <v>1940</v>
      </c>
      <c r="D75" s="14" t="s">
        <v>2556</v>
      </c>
      <c r="E75" s="15">
        <v>133.75</v>
      </c>
    </row>
    <row r="76" spans="1:5" ht="15">
      <c r="A76" s="14"/>
      <c r="B76" s="15" t="s">
        <v>1777</v>
      </c>
      <c r="C76" s="14" t="s">
        <v>1940</v>
      </c>
      <c r="D76" s="14" t="s">
        <v>2554</v>
      </c>
      <c r="E76" s="15">
        <v>113.17</v>
      </c>
    </row>
    <row r="77" spans="1:5" ht="15">
      <c r="A77" s="14"/>
      <c r="B77" s="15" t="s">
        <v>1872</v>
      </c>
      <c r="C77" s="14" t="s">
        <v>1940</v>
      </c>
      <c r="D77" s="14" t="s">
        <v>1878</v>
      </c>
      <c r="E77" s="15">
        <v>1169</v>
      </c>
    </row>
    <row r="78" spans="1:5" ht="15">
      <c r="A78" s="14"/>
      <c r="B78" s="15" t="s">
        <v>1894</v>
      </c>
      <c r="C78" s="14" t="s">
        <v>1940</v>
      </c>
      <c r="D78" s="14" t="s">
        <v>1898</v>
      </c>
      <c r="E78" s="15">
        <v>5156</v>
      </c>
    </row>
    <row r="79" spans="1:5" ht="15">
      <c r="A79" s="14"/>
      <c r="B79" s="15" t="s">
        <v>1023</v>
      </c>
      <c r="C79" s="14" t="s">
        <v>1942</v>
      </c>
      <c r="D79" s="14" t="s">
        <v>1024</v>
      </c>
      <c r="E79" s="15">
        <v>638.18</v>
      </c>
    </row>
    <row r="80" spans="1:5" ht="15">
      <c r="A80" s="14"/>
      <c r="B80" s="15" t="s">
        <v>2425</v>
      </c>
      <c r="C80" s="14" t="s">
        <v>1942</v>
      </c>
      <c r="D80" s="14" t="s">
        <v>1046</v>
      </c>
      <c r="E80" s="15">
        <v>239.24</v>
      </c>
    </row>
    <row r="81" spans="1:5" ht="15">
      <c r="A81" s="11"/>
      <c r="B81" s="15" t="s">
        <v>1674</v>
      </c>
      <c r="C81" s="14" t="s">
        <v>150</v>
      </c>
      <c r="D81" s="14" t="s">
        <v>1676</v>
      </c>
      <c r="E81" s="15">
        <v>119.78</v>
      </c>
    </row>
    <row r="82" spans="1:5" ht="15">
      <c r="A82" s="14"/>
      <c r="B82" s="15" t="s">
        <v>2505</v>
      </c>
      <c r="C82" s="14" t="s">
        <v>150</v>
      </c>
      <c r="D82" s="14" t="s">
        <v>2569</v>
      </c>
      <c r="E82" s="15">
        <v>196</v>
      </c>
    </row>
    <row r="83" spans="1:5" ht="15">
      <c r="A83" s="14"/>
      <c r="B83" s="15" t="s">
        <v>1097</v>
      </c>
      <c r="C83" s="14" t="s">
        <v>144</v>
      </c>
      <c r="D83" s="14" t="s">
        <v>2570</v>
      </c>
      <c r="E83" s="15">
        <v>39</v>
      </c>
    </row>
    <row r="84" spans="1:5" ht="15">
      <c r="A84" s="118" t="s">
        <v>200</v>
      </c>
      <c r="B84" s="119"/>
      <c r="C84" s="119"/>
      <c r="D84" s="120"/>
      <c r="E84" s="13">
        <f>E85+E86+E87+E88+E89</f>
        <v>9394.5</v>
      </c>
    </row>
    <row r="85" spans="1:5" ht="15">
      <c r="A85" s="14"/>
      <c r="B85" s="15"/>
      <c r="C85" s="14"/>
      <c r="D85" s="14" t="s">
        <v>1490</v>
      </c>
      <c r="E85" s="15">
        <v>2906.28</v>
      </c>
    </row>
    <row r="86" spans="1:5" ht="15">
      <c r="A86" s="14"/>
      <c r="B86" s="15" t="s">
        <v>1777</v>
      </c>
      <c r="C86" s="14" t="s">
        <v>149</v>
      </c>
      <c r="D86" s="14" t="s">
        <v>2597</v>
      </c>
      <c r="E86" s="15">
        <v>1237.86</v>
      </c>
    </row>
    <row r="87" spans="1:5" ht="15">
      <c r="A87" s="14"/>
      <c r="B87" s="15" t="s">
        <v>2341</v>
      </c>
      <c r="C87" s="14" t="s">
        <v>152</v>
      </c>
      <c r="D87" s="14" t="s">
        <v>2344</v>
      </c>
      <c r="E87" s="15">
        <v>3145</v>
      </c>
    </row>
    <row r="88" spans="1:5" ht="15">
      <c r="A88" s="14"/>
      <c r="B88" s="15" t="s">
        <v>131</v>
      </c>
      <c r="C88" s="14" t="s">
        <v>152</v>
      </c>
      <c r="D88" s="14" t="s">
        <v>132</v>
      </c>
      <c r="E88" s="15">
        <v>1773.36</v>
      </c>
    </row>
    <row r="89" spans="1:5" ht="15">
      <c r="A89" s="14"/>
      <c r="B89" s="15" t="s">
        <v>2432</v>
      </c>
      <c r="C89" s="14" t="s">
        <v>1942</v>
      </c>
      <c r="D89" s="14" t="s">
        <v>2437</v>
      </c>
      <c r="E89" s="15">
        <v>332</v>
      </c>
    </row>
    <row r="90" spans="1:5" ht="15">
      <c r="A90" s="116" t="s">
        <v>217</v>
      </c>
      <c r="B90" s="116"/>
      <c r="C90" s="116"/>
      <c r="D90" s="116"/>
      <c r="E90" s="18">
        <v>56513.1</v>
      </c>
    </row>
    <row r="91" spans="1:5" ht="15">
      <c r="A91" s="116" t="s">
        <v>1292</v>
      </c>
      <c r="B91" s="116"/>
      <c r="C91" s="116"/>
      <c r="D91" s="116"/>
      <c r="E91" s="18">
        <v>56442.02</v>
      </c>
    </row>
    <row r="92" spans="1:5" ht="15">
      <c r="A92" s="117" t="s">
        <v>1293</v>
      </c>
      <c r="B92" s="117"/>
      <c r="C92" s="117"/>
      <c r="D92" s="117"/>
      <c r="E92" s="33">
        <f>SUM(E3+E21+E90+E91)</f>
        <v>469859.1405</v>
      </c>
    </row>
    <row r="93" spans="1:5" ht="15">
      <c r="A93" s="113" t="s">
        <v>1294</v>
      </c>
      <c r="B93" s="113"/>
      <c r="C93" s="113"/>
      <c r="D93" s="113"/>
      <c r="E93" s="18">
        <v>472733.08</v>
      </c>
    </row>
    <row r="94" spans="1:5" ht="15">
      <c r="A94" s="113" t="s">
        <v>1295</v>
      </c>
      <c r="B94" s="113"/>
      <c r="C94" s="113"/>
      <c r="D94" s="113"/>
      <c r="E94" s="18">
        <v>75247.68</v>
      </c>
    </row>
    <row r="95" spans="1:5" ht="15">
      <c r="A95" s="113" t="s">
        <v>831</v>
      </c>
      <c r="B95" s="113"/>
      <c r="C95" s="113"/>
      <c r="D95" s="113"/>
      <c r="E95" s="18">
        <v>1222605.6</v>
      </c>
    </row>
    <row r="96" spans="1:5" ht="15">
      <c r="A96" s="113" t="s">
        <v>832</v>
      </c>
      <c r="B96" s="113"/>
      <c r="C96" s="113"/>
      <c r="D96" s="113"/>
      <c r="E96" s="18">
        <v>911336.38</v>
      </c>
    </row>
    <row r="97" spans="1:5" ht="15">
      <c r="A97" s="113" t="s">
        <v>833</v>
      </c>
      <c r="B97" s="113"/>
      <c r="C97" s="113"/>
      <c r="D97" s="113"/>
      <c r="E97" s="18">
        <f>958129.9+14782</f>
        <v>972911.9</v>
      </c>
    </row>
    <row r="98" spans="1:5" ht="15">
      <c r="A98" s="113" t="s">
        <v>834</v>
      </c>
      <c r="B98" s="113"/>
      <c r="C98" s="113"/>
      <c r="D98" s="113"/>
      <c r="E98" s="18">
        <v>178904.16</v>
      </c>
    </row>
    <row r="99" spans="1:5" ht="15">
      <c r="A99" s="113" t="s">
        <v>835</v>
      </c>
      <c r="B99" s="113"/>
      <c r="C99" s="113"/>
      <c r="D99" s="113"/>
      <c r="E99" s="18">
        <v>134178.12</v>
      </c>
    </row>
    <row r="100" spans="1:5" ht="15">
      <c r="A100" s="113" t="s">
        <v>836</v>
      </c>
      <c r="B100" s="113"/>
      <c r="C100" s="113"/>
      <c r="D100" s="113"/>
      <c r="E100" s="18">
        <v>0</v>
      </c>
    </row>
    <row r="101" spans="1:5" ht="15">
      <c r="A101" s="113" t="s">
        <v>1102</v>
      </c>
      <c r="B101" s="113"/>
      <c r="C101" s="113"/>
      <c r="D101" s="113"/>
      <c r="E101" s="15">
        <f>SUM(E95-E97)</f>
        <v>249693.70000000007</v>
      </c>
    </row>
    <row r="102" spans="1:5" ht="15">
      <c r="A102" s="113" t="s">
        <v>1538</v>
      </c>
      <c r="B102" s="113"/>
      <c r="C102" s="113"/>
      <c r="D102" s="113"/>
      <c r="E102" s="15">
        <f>SUM(E98-E100)</f>
        <v>178904.16</v>
      </c>
    </row>
    <row r="103" spans="1:5" ht="15">
      <c r="A103" s="113" t="s">
        <v>2213</v>
      </c>
      <c r="B103" s="113"/>
      <c r="C103" s="113"/>
      <c r="D103" s="113"/>
      <c r="E103" s="15">
        <f>SUM(E96-E97)</f>
        <v>-61575.52000000002</v>
      </c>
    </row>
  </sheetData>
  <sheetProtection/>
  <mergeCells count="28">
    <mergeCell ref="A92:D92"/>
    <mergeCell ref="A93:D93"/>
    <mergeCell ref="A72:D72"/>
    <mergeCell ref="A84:D84"/>
    <mergeCell ref="A90:D90"/>
    <mergeCell ref="A91:D91"/>
    <mergeCell ref="A102:D102"/>
    <mergeCell ref="A103:D103"/>
    <mergeCell ref="A98:D98"/>
    <mergeCell ref="A99:D99"/>
    <mergeCell ref="A100:D100"/>
    <mergeCell ref="A101:D101"/>
    <mergeCell ref="A1:E1"/>
    <mergeCell ref="B3:C3"/>
    <mergeCell ref="A4:D4"/>
    <mergeCell ref="A8:D8"/>
    <mergeCell ref="A13:D13"/>
    <mergeCell ref="A16:D16"/>
    <mergeCell ref="B21:C21"/>
    <mergeCell ref="A22:D22"/>
    <mergeCell ref="A96:D96"/>
    <mergeCell ref="A97:D97"/>
    <mergeCell ref="A58:D58"/>
    <mergeCell ref="A59:D59"/>
    <mergeCell ref="A94:D94"/>
    <mergeCell ref="A95:D95"/>
    <mergeCell ref="A36:D36"/>
    <mergeCell ref="A41:D41"/>
  </mergeCells>
  <printOptions/>
  <pageMargins left="0.75" right="0.16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99"/>
  <sheetViews>
    <sheetView zoomScalePageLayoutView="0" workbookViewId="0" topLeftCell="A1">
      <pane ySplit="1" topLeftCell="A89" activePane="bottomLeft" state="frozen"/>
      <selection pane="topLeft" activeCell="A1" sqref="A1"/>
      <selection pane="bottomLeft" activeCell="D101" sqref="D101"/>
    </sheetView>
  </sheetViews>
  <sheetFormatPr defaultColWidth="13.375" defaultRowHeight="12.75"/>
  <cols>
    <col min="1" max="1" width="5.75390625" style="1" customWidth="1"/>
    <col min="2" max="2" width="10.125" style="1" customWidth="1"/>
    <col min="3" max="3" width="11.75390625" style="1" customWidth="1"/>
    <col min="4" max="4" width="63.25390625" style="1" customWidth="1"/>
    <col min="5" max="5" width="15.625" style="1" customWidth="1"/>
    <col min="6" max="91" width="12.375" style="1" customWidth="1"/>
    <col min="92" max="16384" width="13.375" style="1" customWidth="1"/>
  </cols>
  <sheetData>
    <row r="1" spans="1:5" ht="15.75" customHeight="1">
      <c r="A1" s="121" t="s">
        <v>2373</v>
      </c>
      <c r="B1" s="121"/>
      <c r="C1" s="121"/>
      <c r="D1" s="121"/>
      <c r="E1" s="121"/>
    </row>
    <row r="2" spans="1:5" ht="30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 customHeight="1">
      <c r="A3" s="10"/>
      <c r="B3" s="141" t="s">
        <v>1943</v>
      </c>
      <c r="C3" s="141"/>
      <c r="D3" s="10"/>
      <c r="E3" s="16">
        <f>SUM(E4+E7)</f>
        <v>136311.33000000002</v>
      </c>
    </row>
    <row r="4" spans="1:5" ht="15" customHeight="1">
      <c r="A4" s="118" t="s">
        <v>1235</v>
      </c>
      <c r="B4" s="119"/>
      <c r="C4" s="119"/>
      <c r="D4" s="120"/>
      <c r="E4" s="13">
        <f>SUM(E5:E6)</f>
        <v>52887.93</v>
      </c>
    </row>
    <row r="5" spans="1:5" ht="15">
      <c r="A5" s="14"/>
      <c r="B5" s="17" t="s">
        <v>1856</v>
      </c>
      <c r="C5" s="14" t="s">
        <v>1940</v>
      </c>
      <c r="D5" s="14" t="s">
        <v>2374</v>
      </c>
      <c r="E5" s="15">
        <v>23516</v>
      </c>
    </row>
    <row r="6" spans="1:5" ht="15">
      <c r="A6" s="11"/>
      <c r="B6" s="14" t="s">
        <v>2571</v>
      </c>
      <c r="C6" s="14" t="s">
        <v>151</v>
      </c>
      <c r="D6" s="14" t="s">
        <v>2572</v>
      </c>
      <c r="E6" s="15">
        <v>29371.93</v>
      </c>
    </row>
    <row r="7" spans="1:5" ht="15" customHeight="1">
      <c r="A7" s="118" t="s">
        <v>1534</v>
      </c>
      <c r="B7" s="119"/>
      <c r="C7" s="119"/>
      <c r="D7" s="120"/>
      <c r="E7" s="13">
        <f>SUM(E8:E10)</f>
        <v>83423.40000000001</v>
      </c>
    </row>
    <row r="8" spans="1:5" ht="15">
      <c r="A8" s="11"/>
      <c r="B8" s="14" t="s">
        <v>408</v>
      </c>
      <c r="C8" s="14" t="s">
        <v>147</v>
      </c>
      <c r="D8" s="14" t="s">
        <v>2375</v>
      </c>
      <c r="E8" s="15">
        <v>57617.74</v>
      </c>
    </row>
    <row r="9" spans="1:5" ht="15">
      <c r="A9" s="14"/>
      <c r="B9" s="14" t="s">
        <v>1017</v>
      </c>
      <c r="C9" s="14" t="s">
        <v>1942</v>
      </c>
      <c r="D9" s="14" t="s">
        <v>1018</v>
      </c>
      <c r="E9" s="15">
        <v>9046.11</v>
      </c>
    </row>
    <row r="10" spans="1:5" ht="15">
      <c r="A10" s="11"/>
      <c r="B10" s="14" t="s">
        <v>2226</v>
      </c>
      <c r="C10" s="14" t="s">
        <v>148</v>
      </c>
      <c r="D10" s="14" t="s">
        <v>2227</v>
      </c>
      <c r="E10" s="15">
        <v>16759.55</v>
      </c>
    </row>
    <row r="11" spans="1:5" ht="15" customHeight="1">
      <c r="A11" s="10"/>
      <c r="B11" s="141" t="s">
        <v>1978</v>
      </c>
      <c r="C11" s="141"/>
      <c r="D11" s="10"/>
      <c r="E11" s="16">
        <f>SUM(E12+E17+E36+E40+E45+E61+E62+E75+E82)</f>
        <v>239866.85</v>
      </c>
    </row>
    <row r="12" spans="1:5" ht="15" customHeight="1">
      <c r="A12" s="118" t="s">
        <v>1235</v>
      </c>
      <c r="B12" s="119"/>
      <c r="C12" s="119"/>
      <c r="D12" s="120"/>
      <c r="E12" s="13">
        <f>SUM(E13:E16)</f>
        <v>3109.4</v>
      </c>
    </row>
    <row r="13" spans="1:5" ht="15">
      <c r="A13" s="14"/>
      <c r="B13" s="14" t="s">
        <v>840</v>
      </c>
      <c r="C13" s="14" t="s">
        <v>1942</v>
      </c>
      <c r="D13" s="14" t="s">
        <v>893</v>
      </c>
      <c r="E13" s="15">
        <v>683.8</v>
      </c>
    </row>
    <row r="14" spans="1:5" ht="15">
      <c r="A14" s="14"/>
      <c r="B14" s="17" t="s">
        <v>2180</v>
      </c>
      <c r="C14" s="14" t="s">
        <v>146</v>
      </c>
      <c r="D14" s="14" t="s">
        <v>2182</v>
      </c>
      <c r="E14" s="15">
        <v>1879.14</v>
      </c>
    </row>
    <row r="15" spans="1:5" ht="15">
      <c r="A15" s="14"/>
      <c r="B15" s="17" t="s">
        <v>1823</v>
      </c>
      <c r="C15" s="14" t="s">
        <v>147</v>
      </c>
      <c r="D15" s="14" t="s">
        <v>1824</v>
      </c>
      <c r="E15" s="15">
        <v>96</v>
      </c>
    </row>
    <row r="16" spans="1:5" ht="15">
      <c r="A16" s="14"/>
      <c r="B16" s="17" t="s">
        <v>1611</v>
      </c>
      <c r="C16" s="14" t="s">
        <v>1942</v>
      </c>
      <c r="D16" s="14" t="s">
        <v>1613</v>
      </c>
      <c r="E16" s="15">
        <v>450.46</v>
      </c>
    </row>
    <row r="17" spans="1:5" ht="15" customHeight="1">
      <c r="A17" s="118" t="s">
        <v>1947</v>
      </c>
      <c r="B17" s="119"/>
      <c r="C17" s="119"/>
      <c r="D17" s="120"/>
      <c r="E17" s="13">
        <f>SUM(E18:E35)</f>
        <v>38373.65</v>
      </c>
    </row>
    <row r="18" spans="1:5" ht="15">
      <c r="A18" s="14"/>
      <c r="B18" s="17" t="s">
        <v>2027</v>
      </c>
      <c r="C18" s="14" t="s">
        <v>146</v>
      </c>
      <c r="D18" s="14" t="s">
        <v>2032</v>
      </c>
      <c r="E18" s="15">
        <v>78.97</v>
      </c>
    </row>
    <row r="19" spans="1:5" ht="15">
      <c r="A19" s="14"/>
      <c r="B19" s="17" t="s">
        <v>2046</v>
      </c>
      <c r="C19" s="14"/>
      <c r="D19" s="14" t="s">
        <v>2179</v>
      </c>
      <c r="E19" s="15">
        <v>35.17</v>
      </c>
    </row>
    <row r="20" spans="1:5" ht="15">
      <c r="A20" s="14"/>
      <c r="B20" s="17" t="s">
        <v>1779</v>
      </c>
      <c r="C20" s="14" t="s">
        <v>145</v>
      </c>
      <c r="D20" s="14" t="s">
        <v>1780</v>
      </c>
      <c r="E20" s="15">
        <v>205.08</v>
      </c>
    </row>
    <row r="21" spans="1:5" ht="15">
      <c r="A21" s="14"/>
      <c r="B21" s="17" t="s">
        <v>2463</v>
      </c>
      <c r="C21" s="14" t="s">
        <v>147</v>
      </c>
      <c r="D21" s="14" t="s">
        <v>346</v>
      </c>
      <c r="E21" s="15">
        <v>9600</v>
      </c>
    </row>
    <row r="22" spans="1:5" ht="15">
      <c r="A22" s="14"/>
      <c r="B22" s="17" t="s">
        <v>1503</v>
      </c>
      <c r="C22" s="14" t="s">
        <v>149</v>
      </c>
      <c r="D22" s="14" t="s">
        <v>1506</v>
      </c>
      <c r="E22" s="15">
        <v>1008.25</v>
      </c>
    </row>
    <row r="23" spans="1:5" ht="15">
      <c r="A23" s="14"/>
      <c r="B23" s="17" t="s">
        <v>2347</v>
      </c>
      <c r="C23" s="14" t="s">
        <v>152</v>
      </c>
      <c r="D23" s="14" t="s">
        <v>115</v>
      </c>
      <c r="E23" s="15">
        <v>1839</v>
      </c>
    </row>
    <row r="24" spans="1:5" ht="15">
      <c r="A24" s="14"/>
      <c r="B24" s="17" t="s">
        <v>1777</v>
      </c>
      <c r="C24" s="14" t="s">
        <v>152</v>
      </c>
      <c r="D24" s="14" t="s">
        <v>2531</v>
      </c>
      <c r="E24" s="15">
        <v>12845.6</v>
      </c>
    </row>
    <row r="25" spans="1:5" ht="15">
      <c r="A25" s="14"/>
      <c r="B25" s="17" t="s">
        <v>21</v>
      </c>
      <c r="C25" s="14" t="s">
        <v>1940</v>
      </c>
      <c r="D25" s="14" t="s">
        <v>34</v>
      </c>
      <c r="E25" s="15">
        <v>3574</v>
      </c>
    </row>
    <row r="26" spans="1:5" ht="15">
      <c r="A26" s="14"/>
      <c r="B26" s="17" t="s">
        <v>815</v>
      </c>
      <c r="C26" s="14" t="s">
        <v>1940</v>
      </c>
      <c r="D26" s="14" t="s">
        <v>822</v>
      </c>
      <c r="E26" s="15">
        <v>2204</v>
      </c>
    </row>
    <row r="27" spans="1:5" ht="15">
      <c r="A27" s="14"/>
      <c r="B27" s="17" t="s">
        <v>2078</v>
      </c>
      <c r="C27" s="14" t="s">
        <v>1941</v>
      </c>
      <c r="D27" s="14" t="s">
        <v>2159</v>
      </c>
      <c r="E27" s="15">
        <v>421.88</v>
      </c>
    </row>
    <row r="28" spans="1:5" ht="15">
      <c r="A28" s="14"/>
      <c r="B28" s="17" t="s">
        <v>2164</v>
      </c>
      <c r="C28" s="14" t="s">
        <v>1941</v>
      </c>
      <c r="D28" s="14" t="s">
        <v>2177</v>
      </c>
      <c r="E28" s="15">
        <v>204.03</v>
      </c>
    </row>
    <row r="29" spans="1:5" ht="15">
      <c r="A29" s="14"/>
      <c r="B29" s="17" t="s">
        <v>1009</v>
      </c>
      <c r="C29" s="14" t="s">
        <v>1942</v>
      </c>
      <c r="D29" s="14" t="s">
        <v>1010</v>
      </c>
      <c r="E29" s="15">
        <v>739.71</v>
      </c>
    </row>
    <row r="30" spans="1:5" ht="15">
      <c r="A30" s="14"/>
      <c r="B30" s="15" t="s">
        <v>1777</v>
      </c>
      <c r="C30" s="14" t="s">
        <v>1942</v>
      </c>
      <c r="D30" s="14" t="s">
        <v>1066</v>
      </c>
      <c r="E30" s="15">
        <v>613.52</v>
      </c>
    </row>
    <row r="31" spans="1:5" ht="15">
      <c r="A31" s="14"/>
      <c r="B31" s="17" t="s">
        <v>1393</v>
      </c>
      <c r="C31" s="14" t="s">
        <v>150</v>
      </c>
      <c r="D31" s="14" t="s">
        <v>1175</v>
      </c>
      <c r="E31" s="15">
        <v>54.44</v>
      </c>
    </row>
    <row r="32" spans="1:5" ht="15">
      <c r="A32" s="14"/>
      <c r="B32" s="17" t="s">
        <v>1390</v>
      </c>
      <c r="C32" s="14" t="s">
        <v>144</v>
      </c>
      <c r="D32" s="14" t="s">
        <v>2573</v>
      </c>
      <c r="E32" s="15">
        <v>2978</v>
      </c>
    </row>
    <row r="33" spans="1:5" ht="15">
      <c r="A33" s="14"/>
      <c r="B33" s="17" t="s">
        <v>1391</v>
      </c>
      <c r="C33" s="14" t="s">
        <v>144</v>
      </c>
      <c r="D33" s="14" t="s">
        <v>2574</v>
      </c>
      <c r="E33" s="15">
        <v>849</v>
      </c>
    </row>
    <row r="34" spans="1:5" ht="15">
      <c r="A34" s="14"/>
      <c r="B34" s="17" t="s">
        <v>1086</v>
      </c>
      <c r="C34" s="14" t="s">
        <v>151</v>
      </c>
      <c r="D34" s="14" t="s">
        <v>2575</v>
      </c>
      <c r="E34" s="15">
        <v>849</v>
      </c>
    </row>
    <row r="35" spans="1:5" ht="15">
      <c r="A35" s="14"/>
      <c r="B35" s="17" t="s">
        <v>236</v>
      </c>
      <c r="C35" s="14" t="s">
        <v>151</v>
      </c>
      <c r="D35" s="14" t="s">
        <v>2576</v>
      </c>
      <c r="E35" s="15">
        <v>274</v>
      </c>
    </row>
    <row r="36" spans="1:5" ht="15" customHeight="1">
      <c r="A36" s="118" t="s">
        <v>1948</v>
      </c>
      <c r="B36" s="119"/>
      <c r="C36" s="119"/>
      <c r="D36" s="120"/>
      <c r="E36" s="13">
        <f>SUM(E37:E39)</f>
        <v>1558.42</v>
      </c>
    </row>
    <row r="37" spans="1:5" ht="15">
      <c r="A37" s="14"/>
      <c r="B37" s="14" t="s">
        <v>879</v>
      </c>
      <c r="C37" s="14" t="s">
        <v>152</v>
      </c>
      <c r="D37" s="14" t="s">
        <v>880</v>
      </c>
      <c r="E37" s="15">
        <v>1030</v>
      </c>
    </row>
    <row r="38" spans="1:5" ht="15">
      <c r="A38" s="14"/>
      <c r="B38" s="14" t="s">
        <v>2203</v>
      </c>
      <c r="C38" s="14" t="s">
        <v>1942</v>
      </c>
      <c r="D38" s="14" t="s">
        <v>1154</v>
      </c>
      <c r="E38" s="15">
        <v>355.42</v>
      </c>
    </row>
    <row r="39" spans="1:5" ht="15">
      <c r="A39" s="14"/>
      <c r="B39" s="14" t="s">
        <v>798</v>
      </c>
      <c r="C39" s="14" t="s">
        <v>144</v>
      </c>
      <c r="D39" s="14" t="s">
        <v>2577</v>
      </c>
      <c r="E39" s="15">
        <v>173</v>
      </c>
    </row>
    <row r="40" spans="1:5" ht="15" customHeight="1">
      <c r="A40" s="118" t="s">
        <v>1951</v>
      </c>
      <c r="B40" s="119"/>
      <c r="C40" s="119"/>
      <c r="D40" s="120"/>
      <c r="E40" s="13">
        <f>SUM(E41:E44)</f>
        <v>3925.2</v>
      </c>
    </row>
    <row r="41" spans="1:5" ht="15">
      <c r="A41" s="14"/>
      <c r="B41" s="14" t="s">
        <v>1579</v>
      </c>
      <c r="C41" s="14" t="s">
        <v>146</v>
      </c>
      <c r="D41" s="14" t="s">
        <v>1582</v>
      </c>
      <c r="E41" s="15">
        <v>3460.18</v>
      </c>
    </row>
    <row r="42" spans="1:5" ht="15">
      <c r="A42" s="14"/>
      <c r="B42" s="14" t="s">
        <v>370</v>
      </c>
      <c r="C42" s="14" t="s">
        <v>149</v>
      </c>
      <c r="D42" s="14" t="s">
        <v>2015</v>
      </c>
      <c r="E42" s="15">
        <v>28.01</v>
      </c>
    </row>
    <row r="43" spans="1:5" ht="15">
      <c r="A43" s="14"/>
      <c r="B43" s="14" t="s">
        <v>246</v>
      </c>
      <c r="C43" s="14" t="s">
        <v>1941</v>
      </c>
      <c r="D43" s="14" t="s">
        <v>254</v>
      </c>
      <c r="E43" s="15">
        <v>260.01</v>
      </c>
    </row>
    <row r="44" spans="1:5" ht="15">
      <c r="A44" s="14"/>
      <c r="B44" s="14" t="s">
        <v>1090</v>
      </c>
      <c r="C44" s="14" t="s">
        <v>150</v>
      </c>
      <c r="D44" s="14" t="s">
        <v>2578</v>
      </c>
      <c r="E44" s="15">
        <v>177</v>
      </c>
    </row>
    <row r="45" spans="1:5" ht="15" customHeight="1">
      <c r="A45" s="118" t="s">
        <v>192</v>
      </c>
      <c r="B45" s="119"/>
      <c r="C45" s="119"/>
      <c r="D45" s="120"/>
      <c r="E45" s="13">
        <f>SUM(E46:E60)</f>
        <v>14437.909999999998</v>
      </c>
    </row>
    <row r="46" spans="1:5" ht="15">
      <c r="A46" s="14"/>
      <c r="B46" s="14" t="s">
        <v>1777</v>
      </c>
      <c r="C46" s="14" t="s">
        <v>146</v>
      </c>
      <c r="D46" s="14" t="s">
        <v>1487</v>
      </c>
      <c r="E46" s="15">
        <v>200.62</v>
      </c>
    </row>
    <row r="47" spans="1:5" ht="15">
      <c r="A47" s="14"/>
      <c r="B47" s="14" t="s">
        <v>2300</v>
      </c>
      <c r="C47" s="14" t="s">
        <v>148</v>
      </c>
      <c r="D47" s="14" t="s">
        <v>2266</v>
      </c>
      <c r="E47" s="15">
        <v>2627.65</v>
      </c>
    </row>
    <row r="48" spans="1:5" ht="15">
      <c r="A48" s="14"/>
      <c r="B48" s="14" t="s">
        <v>1777</v>
      </c>
      <c r="C48" s="14" t="s">
        <v>147</v>
      </c>
      <c r="D48" s="14" t="s">
        <v>2376</v>
      </c>
      <c r="E48" s="15">
        <v>165.16</v>
      </c>
    </row>
    <row r="49" spans="1:5" ht="15">
      <c r="A49" s="14"/>
      <c r="B49" s="17" t="s">
        <v>201</v>
      </c>
      <c r="C49" s="14" t="s">
        <v>146</v>
      </c>
      <c r="D49" s="14" t="s">
        <v>204</v>
      </c>
      <c r="E49" s="15">
        <v>1973.55</v>
      </c>
    </row>
    <row r="50" spans="1:5" ht="15">
      <c r="A50" s="14"/>
      <c r="B50" s="17" t="s">
        <v>2137</v>
      </c>
      <c r="C50" s="14" t="s">
        <v>148</v>
      </c>
      <c r="D50" s="14" t="s">
        <v>1783</v>
      </c>
      <c r="E50" s="15">
        <v>3823.18</v>
      </c>
    </row>
    <row r="51" spans="1:5" ht="15">
      <c r="A51" s="14"/>
      <c r="B51" s="17" t="s">
        <v>1124</v>
      </c>
      <c r="C51" s="14" t="s">
        <v>1941</v>
      </c>
      <c r="D51" s="14" t="s">
        <v>1125</v>
      </c>
      <c r="E51" s="15">
        <v>173.34</v>
      </c>
    </row>
    <row r="52" spans="1:5" ht="15">
      <c r="A52" s="14"/>
      <c r="B52" s="17" t="s">
        <v>990</v>
      </c>
      <c r="C52" s="14" t="s">
        <v>1942</v>
      </c>
      <c r="D52" s="14" t="s">
        <v>989</v>
      </c>
      <c r="E52" s="15">
        <v>1121.92</v>
      </c>
    </row>
    <row r="53" spans="1:5" ht="15">
      <c r="A53" s="14"/>
      <c r="B53" s="17" t="s">
        <v>2201</v>
      </c>
      <c r="C53" s="14" t="s">
        <v>1942</v>
      </c>
      <c r="D53" s="14" t="s">
        <v>2202</v>
      </c>
      <c r="E53" s="15">
        <v>726.72</v>
      </c>
    </row>
    <row r="54" spans="1:5" ht="15">
      <c r="A54" s="14"/>
      <c r="B54" s="17" t="s">
        <v>1259</v>
      </c>
      <c r="C54" s="14" t="s">
        <v>1942</v>
      </c>
      <c r="D54" s="14" t="s">
        <v>1597</v>
      </c>
      <c r="E54" s="15">
        <v>138.47</v>
      </c>
    </row>
    <row r="55" spans="1:5" ht="15">
      <c r="A55" s="14"/>
      <c r="B55" s="18" t="s">
        <v>1282</v>
      </c>
      <c r="C55" s="14" t="s">
        <v>1942</v>
      </c>
      <c r="D55" s="14" t="s">
        <v>2202</v>
      </c>
      <c r="E55" s="18">
        <v>923.13</v>
      </c>
    </row>
    <row r="56" spans="1:5" ht="15">
      <c r="A56" s="14"/>
      <c r="B56" s="18" t="s">
        <v>1095</v>
      </c>
      <c r="C56" s="14" t="s">
        <v>150</v>
      </c>
      <c r="D56" s="14" t="s">
        <v>828</v>
      </c>
      <c r="E56" s="18">
        <v>196.61</v>
      </c>
    </row>
    <row r="57" spans="1:5" ht="30">
      <c r="A57" s="14"/>
      <c r="B57" s="18" t="s">
        <v>829</v>
      </c>
      <c r="C57" s="14" t="s">
        <v>144</v>
      </c>
      <c r="D57" s="14" t="s">
        <v>830</v>
      </c>
      <c r="E57" s="18">
        <v>651.2</v>
      </c>
    </row>
    <row r="58" spans="1:5" ht="15">
      <c r="A58" s="14"/>
      <c r="B58" s="18" t="s">
        <v>943</v>
      </c>
      <c r="C58" s="14" t="s">
        <v>151</v>
      </c>
      <c r="D58" s="14" t="s">
        <v>1359</v>
      </c>
      <c r="E58" s="18">
        <v>489.41</v>
      </c>
    </row>
    <row r="59" spans="1:5" ht="15">
      <c r="A59" s="14"/>
      <c r="B59" s="18" t="s">
        <v>1096</v>
      </c>
      <c r="C59" s="14" t="s">
        <v>151</v>
      </c>
      <c r="D59" s="14" t="s">
        <v>1177</v>
      </c>
      <c r="E59" s="18">
        <v>1105.3</v>
      </c>
    </row>
    <row r="60" spans="1:5" ht="15">
      <c r="A60" s="14"/>
      <c r="B60" s="18" t="s">
        <v>318</v>
      </c>
      <c r="C60" s="14" t="s">
        <v>151</v>
      </c>
      <c r="D60" s="14" t="s">
        <v>945</v>
      </c>
      <c r="E60" s="18">
        <v>121.65</v>
      </c>
    </row>
    <row r="61" spans="1:5" ht="15" customHeight="1">
      <c r="A61" s="118" t="s">
        <v>196</v>
      </c>
      <c r="B61" s="119"/>
      <c r="C61" s="119"/>
      <c r="D61" s="120"/>
      <c r="E61" s="13">
        <v>49402.08</v>
      </c>
    </row>
    <row r="62" spans="1:5" ht="15" customHeight="1">
      <c r="A62" s="118" t="s">
        <v>199</v>
      </c>
      <c r="B62" s="119"/>
      <c r="C62" s="119"/>
      <c r="D62" s="120"/>
      <c r="E62" s="13">
        <f>SUM(E63:E74)</f>
        <v>122906.394</v>
      </c>
    </row>
    <row r="63" spans="1:5" ht="15">
      <c r="A63" s="14"/>
      <c r="B63" s="14">
        <v>3135.6</v>
      </c>
      <c r="C63" s="14" t="s">
        <v>146</v>
      </c>
      <c r="D63" s="14">
        <v>3.12</v>
      </c>
      <c r="E63" s="15">
        <f aca="true" t="shared" si="0" ref="E63:E74">B63*D63</f>
        <v>9783.072</v>
      </c>
    </row>
    <row r="64" spans="1:5" ht="15">
      <c r="A64" s="14"/>
      <c r="B64" s="14">
        <v>3135.6</v>
      </c>
      <c r="C64" s="14" t="s">
        <v>145</v>
      </c>
      <c r="D64" s="14">
        <v>3.106</v>
      </c>
      <c r="E64" s="15">
        <f t="shared" si="0"/>
        <v>9739.1736</v>
      </c>
    </row>
    <row r="65" spans="1:5" ht="15">
      <c r="A65" s="14"/>
      <c r="B65" s="14">
        <v>3135.6</v>
      </c>
      <c r="C65" s="14" t="s">
        <v>147</v>
      </c>
      <c r="D65" s="14">
        <v>3.324</v>
      </c>
      <c r="E65" s="15">
        <f t="shared" si="0"/>
        <v>10422.7344</v>
      </c>
    </row>
    <row r="66" spans="1:5" ht="15">
      <c r="A66" s="14"/>
      <c r="B66" s="14">
        <v>3166.8</v>
      </c>
      <c r="C66" s="14" t="s">
        <v>148</v>
      </c>
      <c r="D66" s="14">
        <v>3.5</v>
      </c>
      <c r="E66" s="15">
        <f t="shared" si="0"/>
        <v>11083.800000000001</v>
      </c>
    </row>
    <row r="67" spans="1:5" ht="15">
      <c r="A67" s="14"/>
      <c r="B67" s="14">
        <v>3166.8</v>
      </c>
      <c r="C67" s="14" t="s">
        <v>149</v>
      </c>
      <c r="D67" s="14">
        <v>3.159</v>
      </c>
      <c r="E67" s="15">
        <f t="shared" si="0"/>
        <v>10003.9212</v>
      </c>
    </row>
    <row r="68" spans="1:5" ht="15">
      <c r="A68" s="14"/>
      <c r="B68" s="14">
        <v>3166.8</v>
      </c>
      <c r="C68" s="14" t="s">
        <v>152</v>
      </c>
      <c r="D68" s="14">
        <v>3.526</v>
      </c>
      <c r="E68" s="15">
        <f t="shared" si="0"/>
        <v>11166.1368</v>
      </c>
    </row>
    <row r="69" spans="1:5" ht="15">
      <c r="A69" s="14"/>
      <c r="B69" s="14">
        <v>3166.8</v>
      </c>
      <c r="C69" s="14" t="s">
        <v>1940</v>
      </c>
      <c r="D69" s="14">
        <v>3</v>
      </c>
      <c r="E69" s="15">
        <f t="shared" si="0"/>
        <v>9500.400000000001</v>
      </c>
    </row>
    <row r="70" spans="1:5" ht="15">
      <c r="A70" s="14"/>
      <c r="B70" s="14">
        <v>3166.8</v>
      </c>
      <c r="C70" s="14" t="s">
        <v>1941</v>
      </c>
      <c r="D70" s="14">
        <v>3.12</v>
      </c>
      <c r="E70" s="15">
        <f t="shared" si="0"/>
        <v>9880.416000000001</v>
      </c>
    </row>
    <row r="71" spans="1:5" ht="15">
      <c r="A71" s="14"/>
      <c r="B71" s="14">
        <v>3166.8</v>
      </c>
      <c r="C71" s="14" t="s">
        <v>1942</v>
      </c>
      <c r="D71" s="14">
        <v>3.69</v>
      </c>
      <c r="E71" s="15">
        <f t="shared" si="0"/>
        <v>11685.492</v>
      </c>
    </row>
    <row r="72" spans="1:5" ht="15">
      <c r="A72" s="14"/>
      <c r="B72" s="14">
        <v>3166.8</v>
      </c>
      <c r="C72" s="14" t="s">
        <v>150</v>
      </c>
      <c r="D72" s="14">
        <v>3.12</v>
      </c>
      <c r="E72" s="15">
        <f t="shared" si="0"/>
        <v>9880.416000000001</v>
      </c>
    </row>
    <row r="73" spans="1:5" ht="15">
      <c r="A73" s="14"/>
      <c r="B73" s="14">
        <v>3166.8</v>
      </c>
      <c r="C73" s="14" t="s">
        <v>144</v>
      </c>
      <c r="D73" s="14">
        <v>3.12</v>
      </c>
      <c r="E73" s="15">
        <f t="shared" si="0"/>
        <v>9880.416000000001</v>
      </c>
    </row>
    <row r="74" spans="1:5" ht="15">
      <c r="A74" s="14"/>
      <c r="B74" s="14">
        <v>3166.8</v>
      </c>
      <c r="C74" s="14" t="s">
        <v>151</v>
      </c>
      <c r="D74" s="14">
        <v>3.12</v>
      </c>
      <c r="E74" s="15">
        <f t="shared" si="0"/>
        <v>9880.416000000001</v>
      </c>
    </row>
    <row r="75" spans="1:5" ht="15" customHeight="1">
      <c r="A75" s="118" t="s">
        <v>194</v>
      </c>
      <c r="B75" s="119"/>
      <c r="C75" s="119"/>
      <c r="D75" s="120"/>
      <c r="E75" s="13"/>
    </row>
    <row r="76" spans="1:5" ht="15">
      <c r="A76" s="11"/>
      <c r="B76" s="17" t="s">
        <v>1666</v>
      </c>
      <c r="C76" s="14" t="s">
        <v>146</v>
      </c>
      <c r="D76" s="14" t="s">
        <v>1630</v>
      </c>
      <c r="E76" s="15">
        <v>86.07</v>
      </c>
    </row>
    <row r="77" spans="1:5" ht="15">
      <c r="A77" s="11"/>
      <c r="B77" s="17" t="s">
        <v>1667</v>
      </c>
      <c r="C77" s="14" t="s">
        <v>1940</v>
      </c>
      <c r="D77" s="14" t="s">
        <v>1670</v>
      </c>
      <c r="E77" s="15">
        <v>663.6</v>
      </c>
    </row>
    <row r="78" spans="1:5" ht="15">
      <c r="A78" s="11"/>
      <c r="B78" s="17" t="s">
        <v>1674</v>
      </c>
      <c r="C78" s="14" t="s">
        <v>1942</v>
      </c>
      <c r="D78" s="14" t="s">
        <v>1675</v>
      </c>
      <c r="E78" s="15">
        <v>239.48</v>
      </c>
    </row>
    <row r="79" spans="1:5" ht="30">
      <c r="A79" s="14"/>
      <c r="B79" s="14" t="s">
        <v>1894</v>
      </c>
      <c r="C79" s="14" t="s">
        <v>1940</v>
      </c>
      <c r="D79" s="14" t="s">
        <v>1903</v>
      </c>
      <c r="E79" s="15">
        <v>2530</v>
      </c>
    </row>
    <row r="80" spans="1:5" ht="15">
      <c r="A80" s="14"/>
      <c r="B80" s="14" t="s">
        <v>1023</v>
      </c>
      <c r="C80" s="14" t="s">
        <v>1942</v>
      </c>
      <c r="D80" s="14" t="s">
        <v>2400</v>
      </c>
      <c r="E80" s="15">
        <v>60.29</v>
      </c>
    </row>
    <row r="81" spans="1:5" ht="15">
      <c r="A81" s="14"/>
      <c r="B81" s="14" t="s">
        <v>1159</v>
      </c>
      <c r="C81" s="14" t="s">
        <v>1942</v>
      </c>
      <c r="D81" s="14" t="s">
        <v>1161</v>
      </c>
      <c r="E81" s="15">
        <v>782.57</v>
      </c>
    </row>
    <row r="82" spans="1:5" ht="15" customHeight="1">
      <c r="A82" s="118" t="s">
        <v>200</v>
      </c>
      <c r="B82" s="119"/>
      <c r="C82" s="119"/>
      <c r="D82" s="120"/>
      <c r="E82" s="13">
        <f>SUM(E83:E85)</f>
        <v>6153.796</v>
      </c>
    </row>
    <row r="83" spans="1:5" ht="15">
      <c r="A83" s="14"/>
      <c r="B83" s="14"/>
      <c r="C83" s="14"/>
      <c r="D83" s="14" t="s">
        <v>1488</v>
      </c>
      <c r="E83" s="15">
        <v>3386.4</v>
      </c>
    </row>
    <row r="84" spans="1:5" ht="15">
      <c r="A84" s="14"/>
      <c r="B84" s="14" t="s">
        <v>1485</v>
      </c>
      <c r="C84" s="14" t="s">
        <v>148</v>
      </c>
      <c r="D84" s="14" t="s">
        <v>1499</v>
      </c>
      <c r="E84" s="15">
        <f>3166.8*0.47</f>
        <v>1488.396</v>
      </c>
    </row>
    <row r="85" spans="1:5" ht="15">
      <c r="A85" s="14"/>
      <c r="B85" s="14" t="s">
        <v>2341</v>
      </c>
      <c r="C85" s="14" t="s">
        <v>152</v>
      </c>
      <c r="D85" s="14" t="s">
        <v>2345</v>
      </c>
      <c r="E85" s="15">
        <v>1279</v>
      </c>
    </row>
    <row r="86" spans="1:5" ht="15">
      <c r="A86" s="116" t="s">
        <v>217</v>
      </c>
      <c r="B86" s="116"/>
      <c r="C86" s="116"/>
      <c r="D86" s="116"/>
      <c r="E86" s="18">
        <v>66502.8</v>
      </c>
    </row>
    <row r="87" spans="1:5" ht="15" customHeight="1">
      <c r="A87" s="116" t="s">
        <v>1292</v>
      </c>
      <c r="B87" s="116"/>
      <c r="C87" s="116"/>
      <c r="D87" s="116"/>
      <c r="E87" s="18">
        <v>71107.72</v>
      </c>
    </row>
    <row r="88" spans="1:5" ht="15" customHeight="1">
      <c r="A88" s="117" t="s">
        <v>1293</v>
      </c>
      <c r="B88" s="117"/>
      <c r="C88" s="117"/>
      <c r="D88" s="117"/>
      <c r="E88" s="33">
        <f>SUM(E3+E11+E86+E87)</f>
        <v>513788.70000000007</v>
      </c>
    </row>
    <row r="89" spans="1:5" ht="15" customHeight="1">
      <c r="A89" s="113" t="s">
        <v>1294</v>
      </c>
      <c r="B89" s="113"/>
      <c r="C89" s="113"/>
      <c r="D89" s="113"/>
      <c r="E89" s="18">
        <v>601784.22</v>
      </c>
    </row>
    <row r="90" spans="1:5" ht="15" customHeight="1">
      <c r="A90" s="113" t="s">
        <v>1295</v>
      </c>
      <c r="B90" s="113"/>
      <c r="C90" s="113"/>
      <c r="D90" s="113"/>
      <c r="E90" s="18">
        <v>88582.05</v>
      </c>
    </row>
    <row r="91" spans="1:5" ht="15" customHeight="1">
      <c r="A91" s="113" t="s">
        <v>831</v>
      </c>
      <c r="B91" s="113"/>
      <c r="C91" s="113"/>
      <c r="D91" s="113"/>
      <c r="E91" s="18">
        <v>1441312.43</v>
      </c>
    </row>
    <row r="92" spans="1:5" ht="15" customHeight="1">
      <c r="A92" s="113" t="s">
        <v>832</v>
      </c>
      <c r="B92" s="113"/>
      <c r="C92" s="113"/>
      <c r="D92" s="113"/>
      <c r="E92" s="18">
        <v>1011374.2</v>
      </c>
    </row>
    <row r="93" spans="1:5" ht="15" customHeight="1">
      <c r="A93" s="113" t="s">
        <v>833</v>
      </c>
      <c r="B93" s="113"/>
      <c r="C93" s="113"/>
      <c r="D93" s="113"/>
      <c r="E93" s="18">
        <f>1107722.26+1987</f>
        <v>1109709.26</v>
      </c>
    </row>
    <row r="94" spans="1:5" ht="15" customHeight="1">
      <c r="A94" s="113" t="s">
        <v>834</v>
      </c>
      <c r="B94" s="113"/>
      <c r="C94" s="113"/>
      <c r="D94" s="113"/>
      <c r="E94" s="18">
        <v>210677.09</v>
      </c>
    </row>
    <row r="95" spans="1:5" ht="15" customHeight="1">
      <c r="A95" s="113" t="s">
        <v>835</v>
      </c>
      <c r="B95" s="113"/>
      <c r="C95" s="113"/>
      <c r="D95" s="113"/>
      <c r="E95" s="18">
        <v>147473.96</v>
      </c>
    </row>
    <row r="96" spans="1:5" ht="15" customHeight="1">
      <c r="A96" s="113" t="s">
        <v>836</v>
      </c>
      <c r="B96" s="113"/>
      <c r="C96" s="113"/>
      <c r="D96" s="113"/>
      <c r="E96" s="18">
        <v>0</v>
      </c>
    </row>
    <row r="97" spans="1:5" ht="15" customHeight="1">
      <c r="A97" s="113" t="s">
        <v>1102</v>
      </c>
      <c r="B97" s="113"/>
      <c r="C97" s="113"/>
      <c r="D97" s="113"/>
      <c r="E97" s="15">
        <f>SUM(E91-E93)</f>
        <v>331603.1699999999</v>
      </c>
    </row>
    <row r="98" spans="1:5" ht="15" customHeight="1">
      <c r="A98" s="113" t="s">
        <v>1538</v>
      </c>
      <c r="B98" s="113"/>
      <c r="C98" s="113"/>
      <c r="D98" s="113"/>
      <c r="E98" s="15">
        <f>SUM(E94-E96)</f>
        <v>210677.09</v>
      </c>
    </row>
    <row r="99" spans="1:5" ht="15" customHeight="1">
      <c r="A99" s="113" t="s">
        <v>2213</v>
      </c>
      <c r="B99" s="113"/>
      <c r="C99" s="113"/>
      <c r="D99" s="113"/>
      <c r="E99" s="15">
        <f>SUM(E92-E93)</f>
        <v>-98335.06000000006</v>
      </c>
    </row>
    <row r="100" ht="15" customHeight="1"/>
  </sheetData>
  <sheetProtection/>
  <mergeCells count="28">
    <mergeCell ref="A45:D45"/>
    <mergeCell ref="A17:D17"/>
    <mergeCell ref="A1:E1"/>
    <mergeCell ref="B3:C3"/>
    <mergeCell ref="A4:D4"/>
    <mergeCell ref="A7:D7"/>
    <mergeCell ref="B11:C11"/>
    <mergeCell ref="A12:D12"/>
    <mergeCell ref="A92:D92"/>
    <mergeCell ref="A88:D88"/>
    <mergeCell ref="A89:D89"/>
    <mergeCell ref="A90:D90"/>
    <mergeCell ref="A93:D93"/>
    <mergeCell ref="A36:D36"/>
    <mergeCell ref="A61:D61"/>
    <mergeCell ref="A62:D62"/>
    <mergeCell ref="A75:D75"/>
    <mergeCell ref="A40:D40"/>
    <mergeCell ref="A99:D99"/>
    <mergeCell ref="A95:D95"/>
    <mergeCell ref="A96:D96"/>
    <mergeCell ref="A97:D97"/>
    <mergeCell ref="A98:D98"/>
    <mergeCell ref="A82:D82"/>
    <mergeCell ref="A87:D87"/>
    <mergeCell ref="A86:D86"/>
    <mergeCell ref="A94:D94"/>
    <mergeCell ref="A91:D91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57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146" sqref="A146:E157"/>
    </sheetView>
  </sheetViews>
  <sheetFormatPr defaultColWidth="13.375" defaultRowHeight="12.75"/>
  <cols>
    <col min="1" max="1" width="3.75390625" style="1" customWidth="1"/>
    <col min="2" max="3" width="12.25390625" style="1" customWidth="1"/>
    <col min="4" max="4" width="61.125" style="1" customWidth="1"/>
    <col min="5" max="5" width="13.25390625" style="1" customWidth="1"/>
    <col min="6" max="6" width="14.625" style="1" customWidth="1"/>
    <col min="7" max="9" width="11.375" style="1" customWidth="1"/>
    <col min="10" max="99" width="12.375" style="1" customWidth="1"/>
    <col min="100" max="16384" width="13.375" style="1" customWidth="1"/>
  </cols>
  <sheetData>
    <row r="1" spans="1:5" ht="15.75">
      <c r="A1" s="121" t="s">
        <v>1646</v>
      </c>
      <c r="B1" s="121"/>
      <c r="C1" s="121"/>
      <c r="D1" s="121"/>
      <c r="E1" s="121"/>
    </row>
    <row r="2" spans="1:5" ht="30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33" t="s">
        <v>1943</v>
      </c>
      <c r="C3" s="133"/>
      <c r="D3" s="10"/>
      <c r="E3" s="16">
        <f>SUM(E4+E8+E15)</f>
        <v>303489.30999999994</v>
      </c>
    </row>
    <row r="4" spans="1:5" ht="15">
      <c r="A4" s="118" t="s">
        <v>1946</v>
      </c>
      <c r="B4" s="119"/>
      <c r="C4" s="119"/>
      <c r="D4" s="120"/>
      <c r="E4" s="13">
        <f>SUM(E5:E7)</f>
        <v>42866.159999999996</v>
      </c>
    </row>
    <row r="5" spans="1:5" ht="15">
      <c r="A5" s="11"/>
      <c r="B5" s="14" t="s">
        <v>1722</v>
      </c>
      <c r="C5" s="14" t="s">
        <v>145</v>
      </c>
      <c r="D5" s="14" t="s">
        <v>1723</v>
      </c>
      <c r="E5" s="15">
        <v>17566</v>
      </c>
    </row>
    <row r="6" spans="1:5" ht="15">
      <c r="A6" s="11"/>
      <c r="B6" s="14" t="s">
        <v>2451</v>
      </c>
      <c r="C6" s="14" t="s">
        <v>147</v>
      </c>
      <c r="D6" s="14" t="s">
        <v>2452</v>
      </c>
      <c r="E6" s="15">
        <v>18534.48</v>
      </c>
    </row>
    <row r="7" spans="1:5" ht="15">
      <c r="A7" s="11"/>
      <c r="B7" s="14" t="s">
        <v>143</v>
      </c>
      <c r="C7" s="14" t="s">
        <v>1942</v>
      </c>
      <c r="D7" s="14" t="s">
        <v>1610</v>
      </c>
      <c r="E7" s="15">
        <v>6765.68</v>
      </c>
    </row>
    <row r="8" spans="1:5" ht="15">
      <c r="A8" s="118" t="s">
        <v>1947</v>
      </c>
      <c r="B8" s="119"/>
      <c r="C8" s="119"/>
      <c r="D8" s="120"/>
      <c r="E8" s="13">
        <f>SUM(E9:E14)</f>
        <v>67612.63</v>
      </c>
    </row>
    <row r="9" spans="1:5" ht="15">
      <c r="A9" s="11"/>
      <c r="B9" s="14" t="s">
        <v>1722</v>
      </c>
      <c r="C9" s="14" t="s">
        <v>145</v>
      </c>
      <c r="D9" s="14" t="s">
        <v>1724</v>
      </c>
      <c r="E9" s="15">
        <v>2992.8</v>
      </c>
    </row>
    <row r="10" spans="1:5" ht="15">
      <c r="A10" s="11"/>
      <c r="B10" s="14" t="s">
        <v>1333</v>
      </c>
      <c r="C10" s="14" t="s">
        <v>148</v>
      </c>
      <c r="D10" s="14" t="s">
        <v>1334</v>
      </c>
      <c r="E10" s="15">
        <v>10089.8</v>
      </c>
    </row>
    <row r="11" spans="1:5" ht="15">
      <c r="A11" s="11"/>
      <c r="B11" s="14" t="s">
        <v>2453</v>
      </c>
      <c r="C11" s="14" t="s">
        <v>147</v>
      </c>
      <c r="D11" s="14" t="s">
        <v>2454</v>
      </c>
      <c r="E11" s="15">
        <v>21912.25</v>
      </c>
    </row>
    <row r="12" spans="1:5" ht="15">
      <c r="A12" s="11"/>
      <c r="B12" s="14" t="s">
        <v>787</v>
      </c>
      <c r="C12" s="14" t="s">
        <v>144</v>
      </c>
      <c r="D12" s="14" t="s">
        <v>1296</v>
      </c>
      <c r="E12" s="15">
        <v>15643.43</v>
      </c>
    </row>
    <row r="13" spans="1:5" ht="15">
      <c r="A13" s="11"/>
      <c r="B13" s="14" t="s">
        <v>788</v>
      </c>
      <c r="C13" s="14" t="s">
        <v>144</v>
      </c>
      <c r="D13" s="14" t="s">
        <v>1297</v>
      </c>
      <c r="E13" s="15">
        <v>6074</v>
      </c>
    </row>
    <row r="14" spans="1:5" ht="15">
      <c r="A14" s="11"/>
      <c r="B14" s="14" t="s">
        <v>2511</v>
      </c>
      <c r="C14" s="14" t="s">
        <v>151</v>
      </c>
      <c r="D14" s="14" t="s">
        <v>1298</v>
      </c>
      <c r="E14" s="15">
        <v>10900.35</v>
      </c>
    </row>
    <row r="15" spans="1:5" ht="15">
      <c r="A15" s="118" t="s">
        <v>1241</v>
      </c>
      <c r="B15" s="119"/>
      <c r="C15" s="119"/>
      <c r="D15" s="120"/>
      <c r="E15" s="13">
        <f>SUM(E16:E23)</f>
        <v>193010.51999999996</v>
      </c>
    </row>
    <row r="16" spans="1:5" ht="15">
      <c r="A16" s="11"/>
      <c r="B16" s="14" t="s">
        <v>2286</v>
      </c>
      <c r="C16" s="14" t="s">
        <v>148</v>
      </c>
      <c r="D16" s="14" t="s">
        <v>2287</v>
      </c>
      <c r="E16" s="15">
        <v>4886.98</v>
      </c>
    </row>
    <row r="17" spans="1:5" ht="15">
      <c r="A17" s="11"/>
      <c r="B17" s="14" t="s">
        <v>1069</v>
      </c>
      <c r="C17" s="14" t="s">
        <v>1941</v>
      </c>
      <c r="D17" s="14" t="s">
        <v>1070</v>
      </c>
      <c r="E17" s="15">
        <v>72873</v>
      </c>
    </row>
    <row r="18" spans="1:5" ht="15">
      <c r="A18" s="11"/>
      <c r="B18" s="14"/>
      <c r="C18" s="14" t="s">
        <v>144</v>
      </c>
      <c r="D18" s="14" t="s">
        <v>1299</v>
      </c>
      <c r="E18" s="15">
        <v>69857</v>
      </c>
    </row>
    <row r="19" spans="1:5" ht="15">
      <c r="A19" s="11"/>
      <c r="B19" s="17" t="s">
        <v>130</v>
      </c>
      <c r="C19" s="14" t="s">
        <v>152</v>
      </c>
      <c r="D19" s="14" t="s">
        <v>1205</v>
      </c>
      <c r="E19" s="15">
        <v>13850</v>
      </c>
    </row>
    <row r="20" spans="1:5" ht="15">
      <c r="A20" s="11"/>
      <c r="B20" s="17" t="s">
        <v>1518</v>
      </c>
      <c r="C20" s="14" t="s">
        <v>146</v>
      </c>
      <c r="D20" s="14" t="s">
        <v>1520</v>
      </c>
      <c r="E20" s="15">
        <v>4864.21</v>
      </c>
    </row>
    <row r="21" spans="1:5" ht="15">
      <c r="A21" s="11"/>
      <c r="B21" s="14" t="s">
        <v>123</v>
      </c>
      <c r="C21" s="14" t="s">
        <v>152</v>
      </c>
      <c r="D21" s="14" t="s">
        <v>125</v>
      </c>
      <c r="E21" s="15">
        <v>8258.8</v>
      </c>
    </row>
    <row r="22" spans="1:5" ht="45">
      <c r="A22" s="11"/>
      <c r="B22" s="14" t="s">
        <v>1775</v>
      </c>
      <c r="C22" s="14" t="s">
        <v>145</v>
      </c>
      <c r="D22" s="14" t="s">
        <v>1776</v>
      </c>
      <c r="E22" s="15">
        <v>18000</v>
      </c>
    </row>
    <row r="23" spans="1:5" ht="15">
      <c r="A23" s="11"/>
      <c r="B23" s="14" t="s">
        <v>1777</v>
      </c>
      <c r="C23" s="14" t="s">
        <v>145</v>
      </c>
      <c r="D23" s="14" t="s">
        <v>1778</v>
      </c>
      <c r="E23" s="15">
        <v>420.53</v>
      </c>
    </row>
    <row r="24" spans="1:5" ht="15">
      <c r="A24" s="10"/>
      <c r="B24" s="133" t="s">
        <v>1978</v>
      </c>
      <c r="C24" s="133"/>
      <c r="D24" s="10"/>
      <c r="E24" s="16">
        <f>SUM(E25+E29+E37+E55+E68+E74+E99+E100+E113+E133)</f>
        <v>383747.765</v>
      </c>
    </row>
    <row r="25" spans="1:5" ht="15">
      <c r="A25" s="118" t="s">
        <v>1945</v>
      </c>
      <c r="B25" s="119"/>
      <c r="C25" s="119"/>
      <c r="D25" s="120"/>
      <c r="E25" s="13">
        <f>SUM(E26:E28)</f>
        <v>12879.789999999999</v>
      </c>
    </row>
    <row r="26" spans="1:5" ht="15">
      <c r="A26" s="14"/>
      <c r="B26" s="14" t="s">
        <v>331</v>
      </c>
      <c r="C26" s="14" t="s">
        <v>147</v>
      </c>
      <c r="D26" s="14" t="s">
        <v>333</v>
      </c>
      <c r="E26" s="15">
        <v>10215</v>
      </c>
    </row>
    <row r="27" spans="1:5" ht="15">
      <c r="A27" s="14"/>
      <c r="B27" s="14" t="s">
        <v>2314</v>
      </c>
      <c r="C27" s="14" t="s">
        <v>148</v>
      </c>
      <c r="D27" s="14" t="s">
        <v>44</v>
      </c>
      <c r="E27" s="15">
        <v>1976.73</v>
      </c>
    </row>
    <row r="28" spans="1:5" ht="15">
      <c r="A28" s="14"/>
      <c r="B28" s="14" t="s">
        <v>45</v>
      </c>
      <c r="C28" s="14" t="s">
        <v>148</v>
      </c>
      <c r="D28" s="14" t="s">
        <v>47</v>
      </c>
      <c r="E28" s="15">
        <v>688.06</v>
      </c>
    </row>
    <row r="29" spans="1:5" ht="15">
      <c r="A29" s="118" t="s">
        <v>1946</v>
      </c>
      <c r="B29" s="119"/>
      <c r="C29" s="119"/>
      <c r="D29" s="120"/>
      <c r="E29" s="13">
        <f>SUM(E30:E36)</f>
        <v>17015.17</v>
      </c>
    </row>
    <row r="30" spans="1:5" ht="15">
      <c r="A30" s="14"/>
      <c r="B30" s="17" t="s">
        <v>2180</v>
      </c>
      <c r="C30" s="14" t="s">
        <v>146</v>
      </c>
      <c r="D30" s="14" t="s">
        <v>2183</v>
      </c>
      <c r="E30" s="15">
        <v>237.84</v>
      </c>
    </row>
    <row r="31" spans="1:5" ht="15">
      <c r="A31" s="14"/>
      <c r="B31" s="17" t="s">
        <v>1434</v>
      </c>
      <c r="C31" s="14" t="s">
        <v>145</v>
      </c>
      <c r="D31" s="14" t="s">
        <v>1167</v>
      </c>
      <c r="E31" s="15">
        <v>5739.51</v>
      </c>
    </row>
    <row r="32" spans="1:5" ht="15">
      <c r="A32" s="14"/>
      <c r="B32" s="17" t="s">
        <v>2463</v>
      </c>
      <c r="C32" s="14" t="s">
        <v>147</v>
      </c>
      <c r="D32" s="14" t="s">
        <v>345</v>
      </c>
      <c r="E32" s="15">
        <v>7824</v>
      </c>
    </row>
    <row r="33" spans="1:5" ht="15">
      <c r="A33" s="14"/>
      <c r="B33" s="17" t="s">
        <v>51</v>
      </c>
      <c r="C33" s="14" t="s">
        <v>148</v>
      </c>
      <c r="D33" s="14" t="s">
        <v>1957</v>
      </c>
      <c r="E33" s="15">
        <v>519.05</v>
      </c>
    </row>
    <row r="34" spans="1:5" ht="15">
      <c r="A34" s="14"/>
      <c r="B34" s="17" t="s">
        <v>1959</v>
      </c>
      <c r="C34" s="14" t="s">
        <v>148</v>
      </c>
      <c r="D34" s="14" t="s">
        <v>1931</v>
      </c>
      <c r="E34" s="15">
        <v>240.5</v>
      </c>
    </row>
    <row r="35" spans="1:5" ht="15">
      <c r="A35" s="14"/>
      <c r="B35" s="17" t="s">
        <v>815</v>
      </c>
      <c r="C35" s="14" t="s">
        <v>1940</v>
      </c>
      <c r="D35" s="14" t="s">
        <v>819</v>
      </c>
      <c r="E35" s="15">
        <v>1779</v>
      </c>
    </row>
    <row r="36" spans="1:5" ht="15">
      <c r="A36" s="14"/>
      <c r="B36" s="17" t="s">
        <v>77</v>
      </c>
      <c r="C36" s="14" t="s">
        <v>1941</v>
      </c>
      <c r="D36" s="14" t="s">
        <v>81</v>
      </c>
      <c r="E36" s="15">
        <v>675.27</v>
      </c>
    </row>
    <row r="37" spans="1:5" ht="15">
      <c r="A37" s="118" t="s">
        <v>1947</v>
      </c>
      <c r="B37" s="119"/>
      <c r="C37" s="119"/>
      <c r="D37" s="120"/>
      <c r="E37" s="13">
        <f>SUM(E38:E54)</f>
        <v>25752.639999999996</v>
      </c>
    </row>
    <row r="38" spans="1:5" ht="15">
      <c r="A38" s="14"/>
      <c r="B38" s="17" t="s">
        <v>2027</v>
      </c>
      <c r="C38" s="14" t="s">
        <v>146</v>
      </c>
      <c r="D38" s="14" t="s">
        <v>2033</v>
      </c>
      <c r="E38" s="15">
        <v>173.38</v>
      </c>
    </row>
    <row r="39" spans="1:5" ht="15">
      <c r="A39" s="14"/>
      <c r="B39" s="17" t="s">
        <v>2046</v>
      </c>
      <c r="C39" s="14"/>
      <c r="D39" s="14" t="s">
        <v>2033</v>
      </c>
      <c r="E39" s="15">
        <v>113.46</v>
      </c>
    </row>
    <row r="40" spans="1:5" ht="15">
      <c r="A40" s="14"/>
      <c r="B40" s="17" t="s">
        <v>1779</v>
      </c>
      <c r="C40" s="14" t="s">
        <v>145</v>
      </c>
      <c r="D40" s="14" t="s">
        <v>1780</v>
      </c>
      <c r="E40" s="15">
        <v>205.08</v>
      </c>
    </row>
    <row r="41" spans="1:5" ht="15">
      <c r="A41" s="14"/>
      <c r="B41" s="17" t="s">
        <v>428</v>
      </c>
      <c r="C41" s="14" t="s">
        <v>147</v>
      </c>
      <c r="D41" s="14" t="s">
        <v>431</v>
      </c>
      <c r="E41" s="15">
        <v>4456</v>
      </c>
    </row>
    <row r="42" spans="1:5" ht="15">
      <c r="A42" s="14"/>
      <c r="B42" s="17" t="s">
        <v>360</v>
      </c>
      <c r="C42" s="14" t="s">
        <v>148</v>
      </c>
      <c r="D42" s="14" t="s">
        <v>362</v>
      </c>
      <c r="E42" s="15">
        <v>773.39</v>
      </c>
    </row>
    <row r="43" spans="1:5" ht="15">
      <c r="A43" s="14"/>
      <c r="B43" s="17" t="s">
        <v>2347</v>
      </c>
      <c r="C43" s="14" t="s">
        <v>152</v>
      </c>
      <c r="D43" s="14" t="s">
        <v>113</v>
      </c>
      <c r="E43" s="15">
        <v>6610</v>
      </c>
    </row>
    <row r="44" spans="1:5" ht="15">
      <c r="A44" s="14"/>
      <c r="B44" s="17" t="s">
        <v>1856</v>
      </c>
      <c r="C44" s="14" t="s">
        <v>1940</v>
      </c>
      <c r="D44" s="14" t="s">
        <v>1863</v>
      </c>
      <c r="E44" s="15">
        <v>8868</v>
      </c>
    </row>
    <row r="45" spans="1:5" ht="30">
      <c r="A45" s="14"/>
      <c r="B45" s="17" t="s">
        <v>2078</v>
      </c>
      <c r="C45" s="14" t="s">
        <v>1941</v>
      </c>
      <c r="D45" s="14" t="s">
        <v>2158</v>
      </c>
      <c r="E45" s="15">
        <v>747.92</v>
      </c>
    </row>
    <row r="46" spans="1:5" ht="15">
      <c r="A46" s="14"/>
      <c r="B46" s="17" t="s">
        <v>1485</v>
      </c>
      <c r="C46" s="14" t="s">
        <v>1941</v>
      </c>
      <c r="D46" s="14" t="s">
        <v>2033</v>
      </c>
      <c r="E46" s="15">
        <f>56.17*3</f>
        <v>168.51</v>
      </c>
    </row>
    <row r="47" spans="1:5" ht="15">
      <c r="A47" s="14"/>
      <c r="B47" s="17" t="s">
        <v>1485</v>
      </c>
      <c r="C47" s="14" t="s">
        <v>1941</v>
      </c>
      <c r="D47" s="14" t="s">
        <v>1133</v>
      </c>
      <c r="E47" s="15">
        <v>86.46</v>
      </c>
    </row>
    <row r="48" spans="1:5" ht="15">
      <c r="A48" s="14"/>
      <c r="B48" s="17" t="s">
        <v>1485</v>
      </c>
      <c r="C48" s="14" t="s">
        <v>1941</v>
      </c>
      <c r="D48" s="14" t="s">
        <v>1134</v>
      </c>
      <c r="E48" s="15">
        <f>56.18*3</f>
        <v>168.54</v>
      </c>
    </row>
    <row r="49" spans="1:5" ht="15">
      <c r="A49" s="14"/>
      <c r="B49" s="17" t="s">
        <v>1652</v>
      </c>
      <c r="C49" s="14" t="s">
        <v>1942</v>
      </c>
      <c r="D49" s="14" t="s">
        <v>1655</v>
      </c>
      <c r="E49" s="15">
        <v>173.54</v>
      </c>
    </row>
    <row r="50" spans="1:5" ht="30">
      <c r="A50" s="14"/>
      <c r="B50" s="17" t="s">
        <v>1009</v>
      </c>
      <c r="C50" s="14" t="s">
        <v>1942</v>
      </c>
      <c r="D50" s="14" t="s">
        <v>1012</v>
      </c>
      <c r="E50" s="15">
        <v>1077.87</v>
      </c>
    </row>
    <row r="51" spans="1:5" ht="30">
      <c r="A51" s="14"/>
      <c r="B51" s="17" t="s">
        <v>1479</v>
      </c>
      <c r="C51" s="14" t="s">
        <v>1942</v>
      </c>
      <c r="D51" s="14" t="s">
        <v>1850</v>
      </c>
      <c r="E51" s="15">
        <v>960.98</v>
      </c>
    </row>
    <row r="52" spans="1:5" ht="15">
      <c r="A52" s="14"/>
      <c r="B52" s="17" t="s">
        <v>1264</v>
      </c>
      <c r="C52" s="14" t="s">
        <v>1942</v>
      </c>
      <c r="D52" s="14" t="s">
        <v>1266</v>
      </c>
      <c r="E52" s="15">
        <v>875.85</v>
      </c>
    </row>
    <row r="53" spans="1:5" ht="15">
      <c r="A53" s="14"/>
      <c r="B53" s="17" t="s">
        <v>2520</v>
      </c>
      <c r="C53" s="14" t="s">
        <v>150</v>
      </c>
      <c r="D53" s="14" t="s">
        <v>1301</v>
      </c>
      <c r="E53" s="15">
        <v>212</v>
      </c>
    </row>
    <row r="54" spans="1:5" ht="15">
      <c r="A54" s="14"/>
      <c r="B54" s="17" t="s">
        <v>1393</v>
      </c>
      <c r="C54" s="14" t="s">
        <v>150</v>
      </c>
      <c r="D54" s="14" t="s">
        <v>1302</v>
      </c>
      <c r="E54" s="15">
        <v>81.66</v>
      </c>
    </row>
    <row r="55" spans="1:5" ht="15">
      <c r="A55" s="118" t="s">
        <v>1948</v>
      </c>
      <c r="B55" s="119"/>
      <c r="C55" s="119"/>
      <c r="D55" s="120"/>
      <c r="E55" s="13">
        <f>SUM(E56:E67)</f>
        <v>13589.219999999998</v>
      </c>
    </row>
    <row r="56" spans="1:5" ht="15">
      <c r="A56" s="14"/>
      <c r="B56" s="14" t="s">
        <v>2468</v>
      </c>
      <c r="C56" s="14" t="s">
        <v>147</v>
      </c>
      <c r="D56" s="14" t="s">
        <v>2475</v>
      </c>
      <c r="E56" s="15">
        <v>1038</v>
      </c>
    </row>
    <row r="57" spans="1:5" ht="15">
      <c r="A57" s="14"/>
      <c r="B57" s="14" t="s">
        <v>1207</v>
      </c>
      <c r="C57" s="14" t="s">
        <v>148</v>
      </c>
      <c r="D57" s="14" t="s">
        <v>1208</v>
      </c>
      <c r="E57" s="15">
        <v>2100.08</v>
      </c>
    </row>
    <row r="58" spans="1:5" ht="15">
      <c r="A58" s="14"/>
      <c r="B58" s="14" t="s">
        <v>2309</v>
      </c>
      <c r="C58" s="14" t="s">
        <v>148</v>
      </c>
      <c r="D58" s="14" t="s">
        <v>2313</v>
      </c>
      <c r="E58" s="15">
        <v>229.12</v>
      </c>
    </row>
    <row r="59" spans="1:5" ht="15">
      <c r="A59" s="14"/>
      <c r="B59" s="14" t="s">
        <v>2539</v>
      </c>
      <c r="C59" s="14" t="s">
        <v>149</v>
      </c>
      <c r="D59" s="14" t="s">
        <v>2557</v>
      </c>
      <c r="E59" s="15">
        <v>421.74</v>
      </c>
    </row>
    <row r="60" spans="1:5" ht="15">
      <c r="A60" s="14"/>
      <c r="B60" s="14" t="s">
        <v>846</v>
      </c>
      <c r="C60" s="14" t="s">
        <v>149</v>
      </c>
      <c r="D60" s="14" t="s">
        <v>847</v>
      </c>
      <c r="E60" s="15">
        <v>1227.58</v>
      </c>
    </row>
    <row r="61" spans="1:5" ht="15">
      <c r="A61" s="14"/>
      <c r="B61" s="14" t="s">
        <v>879</v>
      </c>
      <c r="C61" s="14" t="s">
        <v>152</v>
      </c>
      <c r="D61" s="14" t="s">
        <v>976</v>
      </c>
      <c r="E61" s="15">
        <v>2628</v>
      </c>
    </row>
    <row r="62" spans="1:5" ht="15">
      <c r="A62" s="14"/>
      <c r="B62" s="14" t="s">
        <v>2321</v>
      </c>
      <c r="C62" s="14" t="s">
        <v>1940</v>
      </c>
      <c r="D62" s="14" t="s">
        <v>2334</v>
      </c>
      <c r="E62" s="15">
        <v>197.45</v>
      </c>
    </row>
    <row r="63" spans="1:5" ht="45">
      <c r="A63" s="14"/>
      <c r="B63" s="14" t="s">
        <v>12</v>
      </c>
      <c r="C63" s="14" t="s">
        <v>1940</v>
      </c>
      <c r="D63" s="14" t="s">
        <v>15</v>
      </c>
      <c r="E63" s="15">
        <v>2288</v>
      </c>
    </row>
    <row r="64" spans="1:5" ht="30">
      <c r="A64" s="14"/>
      <c r="B64" s="14" t="s">
        <v>35</v>
      </c>
      <c r="C64" s="14" t="s">
        <v>1940</v>
      </c>
      <c r="D64" s="14" t="s">
        <v>37</v>
      </c>
      <c r="E64" s="15">
        <v>913</v>
      </c>
    </row>
    <row r="65" spans="1:5" ht="15">
      <c r="A65" s="14"/>
      <c r="B65" s="14" t="s">
        <v>1113</v>
      </c>
      <c r="C65" s="14" t="s">
        <v>1941</v>
      </c>
      <c r="D65" s="14" t="s">
        <v>1118</v>
      </c>
      <c r="E65" s="15">
        <v>1848.82</v>
      </c>
    </row>
    <row r="66" spans="1:5" ht="15">
      <c r="A66" s="14"/>
      <c r="B66" s="14" t="s">
        <v>56</v>
      </c>
      <c r="C66" s="14" t="s">
        <v>1942</v>
      </c>
      <c r="D66" s="14" t="s">
        <v>57</v>
      </c>
      <c r="E66" s="15">
        <v>344.55</v>
      </c>
    </row>
    <row r="67" spans="1:5" ht="15">
      <c r="A67" s="14"/>
      <c r="B67" s="14" t="s">
        <v>1004</v>
      </c>
      <c r="C67" s="14" t="s">
        <v>1942</v>
      </c>
      <c r="D67" s="14" t="s">
        <v>812</v>
      </c>
      <c r="E67" s="15">
        <v>352.88</v>
      </c>
    </row>
    <row r="68" spans="1:5" ht="15">
      <c r="A68" s="118" t="s">
        <v>1951</v>
      </c>
      <c r="B68" s="119"/>
      <c r="C68" s="119"/>
      <c r="D68" s="120"/>
      <c r="E68" s="13">
        <f>SUM(E69:E73)</f>
        <v>6186.88</v>
      </c>
    </row>
    <row r="69" spans="1:5" ht="15">
      <c r="A69" s="14"/>
      <c r="B69" s="14" t="s">
        <v>1806</v>
      </c>
      <c r="C69" s="14" t="s">
        <v>147</v>
      </c>
      <c r="D69" s="14" t="s">
        <v>1807</v>
      </c>
      <c r="E69" s="15">
        <v>5727.63</v>
      </c>
    </row>
    <row r="70" spans="1:5" ht="15">
      <c r="A70" s="14"/>
      <c r="B70" s="14" t="s">
        <v>1938</v>
      </c>
      <c r="C70" s="14" t="s">
        <v>1940</v>
      </c>
      <c r="D70" s="14" t="s">
        <v>1939</v>
      </c>
      <c r="E70" s="15">
        <v>136</v>
      </c>
    </row>
    <row r="71" spans="1:5" ht="15">
      <c r="A71" s="14"/>
      <c r="B71" s="14" t="s">
        <v>1974</v>
      </c>
      <c r="C71" s="14" t="s">
        <v>1941</v>
      </c>
      <c r="D71" s="14" t="s">
        <v>1420</v>
      </c>
      <c r="E71" s="15">
        <v>114.8</v>
      </c>
    </row>
    <row r="72" spans="1:5" ht="15">
      <c r="A72" s="14"/>
      <c r="B72" s="14" t="s">
        <v>1090</v>
      </c>
      <c r="C72" s="14" t="s">
        <v>150</v>
      </c>
      <c r="D72" s="14" t="s">
        <v>1303</v>
      </c>
      <c r="E72" s="15">
        <v>29</v>
      </c>
    </row>
    <row r="73" spans="1:5" ht="15">
      <c r="A73" s="14"/>
      <c r="B73" s="14" t="s">
        <v>1090</v>
      </c>
      <c r="C73" s="14" t="s">
        <v>150</v>
      </c>
      <c r="D73" s="14" t="s">
        <v>1092</v>
      </c>
      <c r="E73" s="15">
        <v>179.45</v>
      </c>
    </row>
    <row r="74" spans="1:5" ht="15">
      <c r="A74" s="118" t="s">
        <v>192</v>
      </c>
      <c r="B74" s="119"/>
      <c r="C74" s="119"/>
      <c r="D74" s="120"/>
      <c r="E74" s="13">
        <f>SUM(E75:E98)</f>
        <v>30804.58</v>
      </c>
    </row>
    <row r="75" spans="1:5" ht="15">
      <c r="A75" s="14"/>
      <c r="B75" s="14" t="s">
        <v>1393</v>
      </c>
      <c r="C75" s="14" t="s">
        <v>151</v>
      </c>
      <c r="D75" s="14" t="s">
        <v>1647</v>
      </c>
      <c r="E75" s="15">
        <v>937.4</v>
      </c>
    </row>
    <row r="76" spans="1:5" ht="15">
      <c r="A76" s="14"/>
      <c r="B76" s="14" t="s">
        <v>1393</v>
      </c>
      <c r="C76" s="14" t="s">
        <v>151</v>
      </c>
      <c r="D76" s="14" t="s">
        <v>1486</v>
      </c>
      <c r="E76" s="15">
        <v>219.65</v>
      </c>
    </row>
    <row r="77" spans="1:5" ht="15">
      <c r="A77" s="14"/>
      <c r="B77" s="14" t="s">
        <v>1485</v>
      </c>
      <c r="C77" s="14" t="s">
        <v>146</v>
      </c>
      <c r="D77" s="14" t="s">
        <v>1486</v>
      </c>
      <c r="E77" s="15">
        <v>125.73</v>
      </c>
    </row>
    <row r="78" spans="1:5" ht="15">
      <c r="A78" s="14"/>
      <c r="B78" s="17" t="s">
        <v>205</v>
      </c>
      <c r="C78" s="14" t="s">
        <v>146</v>
      </c>
      <c r="D78" s="14" t="s">
        <v>208</v>
      </c>
      <c r="E78" s="15">
        <v>137.4</v>
      </c>
    </row>
    <row r="79" spans="1:5" ht="15">
      <c r="A79" s="14"/>
      <c r="B79" s="17" t="s">
        <v>1728</v>
      </c>
      <c r="C79" s="14" t="s">
        <v>145</v>
      </c>
      <c r="D79" s="14" t="s">
        <v>1731</v>
      </c>
      <c r="E79" s="15">
        <v>471.6</v>
      </c>
    </row>
    <row r="80" spans="1:5" ht="15">
      <c r="A80" s="14"/>
      <c r="B80" s="14" t="s">
        <v>412</v>
      </c>
      <c r="C80" s="14" t="s">
        <v>147</v>
      </c>
      <c r="D80" s="14" t="s">
        <v>413</v>
      </c>
      <c r="E80" s="15">
        <v>786</v>
      </c>
    </row>
    <row r="81" spans="1:5" ht="15">
      <c r="A81" s="14"/>
      <c r="B81" s="14" t="s">
        <v>2533</v>
      </c>
      <c r="C81" s="14" t="s">
        <v>149</v>
      </c>
      <c r="D81" s="14" t="s">
        <v>2534</v>
      </c>
      <c r="E81" s="15">
        <v>2826.85</v>
      </c>
    </row>
    <row r="82" spans="1:5" ht="15">
      <c r="A82" s="14"/>
      <c r="B82" s="14" t="s">
        <v>1485</v>
      </c>
      <c r="C82" s="14" t="s">
        <v>1940</v>
      </c>
      <c r="D82" s="14" t="s">
        <v>1237</v>
      </c>
      <c r="E82" s="15">
        <f>41.29*7</f>
        <v>289.03</v>
      </c>
    </row>
    <row r="83" spans="1:5" ht="15">
      <c r="A83" s="14"/>
      <c r="B83" s="17" t="s">
        <v>1782</v>
      </c>
      <c r="C83" s="14" t="s">
        <v>147</v>
      </c>
      <c r="D83" s="14" t="s">
        <v>1783</v>
      </c>
      <c r="E83" s="15">
        <v>2597.37</v>
      </c>
    </row>
    <row r="84" spans="1:5" ht="15">
      <c r="A84" s="14"/>
      <c r="B84" s="17" t="s">
        <v>411</v>
      </c>
      <c r="C84" s="14" t="s">
        <v>147</v>
      </c>
      <c r="D84" s="14" t="s">
        <v>1783</v>
      </c>
      <c r="E84" s="15">
        <v>7215</v>
      </c>
    </row>
    <row r="85" spans="1:5" ht="15">
      <c r="A85" s="14"/>
      <c r="B85" s="17" t="s">
        <v>2225</v>
      </c>
      <c r="C85" s="14" t="s">
        <v>148</v>
      </c>
      <c r="D85" s="14" t="s">
        <v>1783</v>
      </c>
      <c r="E85" s="15">
        <v>519.44</v>
      </c>
    </row>
    <row r="86" spans="1:5" ht="15">
      <c r="A86" s="14"/>
      <c r="B86" s="17" t="s">
        <v>2591</v>
      </c>
      <c r="C86" s="14" t="s">
        <v>149</v>
      </c>
      <c r="D86" s="14" t="s">
        <v>2592</v>
      </c>
      <c r="E86" s="15">
        <v>7403.72</v>
      </c>
    </row>
    <row r="87" spans="1:5" ht="15">
      <c r="A87" s="14"/>
      <c r="B87" s="17" t="s">
        <v>1594</v>
      </c>
      <c r="C87" s="14" t="s">
        <v>1942</v>
      </c>
      <c r="D87" s="14" t="s">
        <v>208</v>
      </c>
      <c r="E87" s="15">
        <v>191.57</v>
      </c>
    </row>
    <row r="88" spans="1:5" ht="15">
      <c r="A88" s="14"/>
      <c r="B88" s="17" t="s">
        <v>990</v>
      </c>
      <c r="C88" s="14" t="s">
        <v>1942</v>
      </c>
      <c r="D88" s="14" t="s">
        <v>989</v>
      </c>
      <c r="E88" s="15">
        <v>1121.92</v>
      </c>
    </row>
    <row r="89" spans="1:5" ht="15">
      <c r="A89" s="14"/>
      <c r="B89" s="17" t="s">
        <v>2201</v>
      </c>
      <c r="C89" s="14" t="s">
        <v>1942</v>
      </c>
      <c r="D89" s="14" t="s">
        <v>1536</v>
      </c>
      <c r="E89" s="15">
        <v>726.72</v>
      </c>
    </row>
    <row r="90" spans="1:5" ht="15">
      <c r="A90" s="14"/>
      <c r="B90" s="17" t="s">
        <v>1274</v>
      </c>
      <c r="C90" s="14" t="s">
        <v>1942</v>
      </c>
      <c r="D90" s="14" t="s">
        <v>208</v>
      </c>
      <c r="E90" s="15">
        <v>118.77</v>
      </c>
    </row>
    <row r="91" spans="1:5" ht="15">
      <c r="A91" s="14"/>
      <c r="B91" s="18" t="s">
        <v>1282</v>
      </c>
      <c r="C91" s="14" t="s">
        <v>1942</v>
      </c>
      <c r="D91" s="14" t="s">
        <v>1536</v>
      </c>
      <c r="E91" s="18">
        <v>923.13</v>
      </c>
    </row>
    <row r="92" spans="1:5" ht="15">
      <c r="A92" s="14"/>
      <c r="B92" s="18" t="s">
        <v>270</v>
      </c>
      <c r="C92" s="14" t="s">
        <v>150</v>
      </c>
      <c r="D92" s="14" t="s">
        <v>1597</v>
      </c>
      <c r="E92" s="18">
        <v>610.19</v>
      </c>
    </row>
    <row r="93" spans="1:5" ht="15">
      <c r="A93" s="14"/>
      <c r="B93" s="18" t="s">
        <v>1400</v>
      </c>
      <c r="C93" s="14" t="s">
        <v>150</v>
      </c>
      <c r="D93" s="14" t="s">
        <v>989</v>
      </c>
      <c r="E93" s="18">
        <v>1858.46</v>
      </c>
    </row>
    <row r="94" spans="1:5" ht="15">
      <c r="A94" s="14"/>
      <c r="B94" s="18" t="s">
        <v>1095</v>
      </c>
      <c r="C94" s="14" t="s">
        <v>150</v>
      </c>
      <c r="D94" s="14" t="s">
        <v>1536</v>
      </c>
      <c r="E94" s="18">
        <v>196.61</v>
      </c>
    </row>
    <row r="95" spans="1:5" ht="15">
      <c r="A95" s="14"/>
      <c r="B95" s="18" t="s">
        <v>942</v>
      </c>
      <c r="C95" s="14" t="s">
        <v>144</v>
      </c>
      <c r="D95" s="14" t="s">
        <v>1597</v>
      </c>
      <c r="E95" s="18">
        <v>173.9</v>
      </c>
    </row>
    <row r="96" spans="1:5" ht="15">
      <c r="A96" s="14"/>
      <c r="B96" s="18" t="s">
        <v>318</v>
      </c>
      <c r="C96" s="14" t="s">
        <v>151</v>
      </c>
      <c r="D96" s="14" t="s">
        <v>1597</v>
      </c>
      <c r="E96" s="18">
        <v>121.65</v>
      </c>
    </row>
    <row r="97" spans="1:5" ht="15">
      <c r="A97" s="14"/>
      <c r="B97" s="18" t="s">
        <v>1096</v>
      </c>
      <c r="C97" s="14" t="s">
        <v>151</v>
      </c>
      <c r="D97" s="14" t="s">
        <v>1536</v>
      </c>
      <c r="E97" s="18">
        <v>1105.3</v>
      </c>
    </row>
    <row r="98" spans="1:5" ht="15">
      <c r="A98" s="14"/>
      <c r="B98" s="18" t="s">
        <v>1304</v>
      </c>
      <c r="C98" s="14" t="s">
        <v>151</v>
      </c>
      <c r="D98" s="14" t="s">
        <v>1597</v>
      </c>
      <c r="E98" s="18">
        <v>127.17</v>
      </c>
    </row>
    <row r="99" spans="1:5" ht="15">
      <c r="A99" s="118" t="s">
        <v>196</v>
      </c>
      <c r="B99" s="119"/>
      <c r="C99" s="119"/>
      <c r="D99" s="120"/>
      <c r="E99" s="13">
        <v>71438.64</v>
      </c>
    </row>
    <row r="100" spans="1:5" ht="15">
      <c r="A100" s="118" t="s">
        <v>199</v>
      </c>
      <c r="B100" s="119"/>
      <c r="C100" s="119"/>
      <c r="D100" s="120"/>
      <c r="E100" s="13">
        <f>SUM(E101:E112)</f>
        <v>176012.77100000004</v>
      </c>
    </row>
    <row r="101" spans="1:5" ht="15">
      <c r="A101" s="14"/>
      <c r="B101" s="14">
        <v>4579.4</v>
      </c>
      <c r="C101" s="14" t="s">
        <v>146</v>
      </c>
      <c r="D101" s="14">
        <v>3.12</v>
      </c>
      <c r="E101" s="15">
        <f aca="true" t="shared" si="0" ref="E101:E112">B101*D101</f>
        <v>14287.728</v>
      </c>
    </row>
    <row r="102" spans="1:5" ht="15">
      <c r="A102" s="14"/>
      <c r="B102" s="14">
        <v>4579.4</v>
      </c>
      <c r="C102" s="14" t="s">
        <v>145</v>
      </c>
      <c r="D102" s="14">
        <v>3.106</v>
      </c>
      <c r="E102" s="15">
        <f t="shared" si="0"/>
        <v>14223.616399999999</v>
      </c>
    </row>
    <row r="103" spans="1:5" ht="15">
      <c r="A103" s="14"/>
      <c r="B103" s="14">
        <v>4579.4</v>
      </c>
      <c r="C103" s="14" t="s">
        <v>147</v>
      </c>
      <c r="D103" s="14">
        <v>3.324</v>
      </c>
      <c r="E103" s="15">
        <f t="shared" si="0"/>
        <v>15221.925599999999</v>
      </c>
    </row>
    <row r="104" spans="1:5" ht="15">
      <c r="A104" s="14"/>
      <c r="B104" s="14">
        <v>4506.2</v>
      </c>
      <c r="C104" s="14" t="s">
        <v>148</v>
      </c>
      <c r="D104" s="14">
        <v>3.5</v>
      </c>
      <c r="E104" s="15">
        <f t="shared" si="0"/>
        <v>15771.699999999999</v>
      </c>
    </row>
    <row r="105" spans="1:5" ht="15">
      <c r="A105" s="14"/>
      <c r="B105" s="14">
        <v>4506.2</v>
      </c>
      <c r="C105" s="14" t="s">
        <v>149</v>
      </c>
      <c r="D105" s="14">
        <v>3.159</v>
      </c>
      <c r="E105" s="15">
        <f t="shared" si="0"/>
        <v>14235.085799999999</v>
      </c>
    </row>
    <row r="106" spans="1:5" ht="15">
      <c r="A106" s="14"/>
      <c r="B106" s="14">
        <v>4506.2</v>
      </c>
      <c r="C106" s="14" t="s">
        <v>152</v>
      </c>
      <c r="D106" s="14">
        <v>3.526</v>
      </c>
      <c r="E106" s="15">
        <f t="shared" si="0"/>
        <v>15888.8612</v>
      </c>
    </row>
    <row r="107" spans="1:5" ht="15">
      <c r="A107" s="14"/>
      <c r="B107" s="14">
        <v>4506.2</v>
      </c>
      <c r="C107" s="14" t="s">
        <v>1940</v>
      </c>
      <c r="D107" s="14">
        <v>3</v>
      </c>
      <c r="E107" s="15">
        <f t="shared" si="0"/>
        <v>13518.599999999999</v>
      </c>
    </row>
    <row r="108" spans="1:5" ht="15">
      <c r="A108" s="14"/>
      <c r="B108" s="14">
        <v>4506.2</v>
      </c>
      <c r="C108" s="14" t="s">
        <v>1941</v>
      </c>
      <c r="D108" s="14">
        <v>3.12</v>
      </c>
      <c r="E108" s="15">
        <f t="shared" si="0"/>
        <v>14059.344</v>
      </c>
    </row>
    <row r="109" spans="1:5" ht="15">
      <c r="A109" s="14"/>
      <c r="B109" s="14">
        <v>4506.2</v>
      </c>
      <c r="C109" s="14" t="s">
        <v>1942</v>
      </c>
      <c r="D109" s="14">
        <v>3.69</v>
      </c>
      <c r="E109" s="15">
        <f t="shared" si="0"/>
        <v>16627.878</v>
      </c>
    </row>
    <row r="110" spans="1:5" ht="15">
      <c r="A110" s="14"/>
      <c r="B110" s="14">
        <v>4506.2</v>
      </c>
      <c r="C110" s="14" t="s">
        <v>150</v>
      </c>
      <c r="D110" s="14">
        <v>3.12</v>
      </c>
      <c r="E110" s="15">
        <f t="shared" si="0"/>
        <v>14059.344</v>
      </c>
    </row>
    <row r="111" spans="1:5" ht="15">
      <c r="A111" s="14"/>
      <c r="B111" s="14">
        <v>4506.2</v>
      </c>
      <c r="C111" s="14" t="s">
        <v>144</v>
      </c>
      <c r="D111" s="14">
        <v>3.12</v>
      </c>
      <c r="E111" s="15">
        <f t="shared" si="0"/>
        <v>14059.344</v>
      </c>
    </row>
    <row r="112" spans="1:5" ht="15">
      <c r="A112" s="14"/>
      <c r="B112" s="14">
        <v>4506.2</v>
      </c>
      <c r="C112" s="14" t="s">
        <v>151</v>
      </c>
      <c r="D112" s="14">
        <v>3.12</v>
      </c>
      <c r="E112" s="15">
        <f t="shared" si="0"/>
        <v>14059.344</v>
      </c>
    </row>
    <row r="113" spans="1:5" ht="15">
      <c r="A113" s="118" t="s">
        <v>194</v>
      </c>
      <c r="B113" s="119"/>
      <c r="C113" s="119"/>
      <c r="D113" s="120"/>
      <c r="E113" s="13">
        <f>SUM(E114:E132)</f>
        <v>13840.500000000002</v>
      </c>
    </row>
    <row r="114" spans="1:5" ht="15">
      <c r="A114" s="14"/>
      <c r="B114" s="17" t="s">
        <v>1674</v>
      </c>
      <c r="C114" s="14" t="s">
        <v>146</v>
      </c>
      <c r="D114" s="14" t="s">
        <v>1677</v>
      </c>
      <c r="E114" s="15">
        <v>91.78</v>
      </c>
    </row>
    <row r="115" spans="1:5" ht="15">
      <c r="A115" s="14"/>
      <c r="B115" s="14" t="s">
        <v>1384</v>
      </c>
      <c r="C115" s="14" t="s">
        <v>145</v>
      </c>
      <c r="D115" s="14" t="s">
        <v>1403</v>
      </c>
      <c r="E115" s="15">
        <v>664.15</v>
      </c>
    </row>
    <row r="116" spans="1:5" ht="15">
      <c r="A116" s="14"/>
      <c r="B116" s="14" t="s">
        <v>750</v>
      </c>
      <c r="C116" s="14" t="s">
        <v>147</v>
      </c>
      <c r="D116" s="14" t="s">
        <v>751</v>
      </c>
      <c r="E116" s="15">
        <v>349</v>
      </c>
    </row>
    <row r="117" spans="1:5" ht="15">
      <c r="A117" s="14"/>
      <c r="B117" s="14" t="s">
        <v>1777</v>
      </c>
      <c r="C117" s="14" t="s">
        <v>147</v>
      </c>
      <c r="D117" s="14" t="s">
        <v>2218</v>
      </c>
      <c r="E117" s="15">
        <v>133.75</v>
      </c>
    </row>
    <row r="118" spans="1:5" ht="15">
      <c r="A118" s="14"/>
      <c r="B118" s="14" t="s">
        <v>1777</v>
      </c>
      <c r="C118" s="14" t="s">
        <v>147</v>
      </c>
      <c r="D118" s="14" t="s">
        <v>2218</v>
      </c>
      <c r="E118" s="15">
        <v>133.75</v>
      </c>
    </row>
    <row r="119" spans="1:5" ht="15">
      <c r="A119" s="14"/>
      <c r="B119" s="14" t="s">
        <v>435</v>
      </c>
      <c r="C119" s="14" t="s">
        <v>147</v>
      </c>
      <c r="D119" s="14" t="s">
        <v>441</v>
      </c>
      <c r="E119" s="15">
        <v>2855</v>
      </c>
    </row>
    <row r="120" spans="1:5" ht="15">
      <c r="A120" s="14"/>
      <c r="B120" s="14" t="s">
        <v>352</v>
      </c>
      <c r="C120" s="14" t="s">
        <v>148</v>
      </c>
      <c r="D120" s="14" t="s">
        <v>353</v>
      </c>
      <c r="E120" s="15">
        <v>1255.48</v>
      </c>
    </row>
    <row r="121" spans="1:5" ht="30">
      <c r="A121" s="14"/>
      <c r="B121" s="14" t="s">
        <v>2288</v>
      </c>
      <c r="C121" s="14" t="s">
        <v>148</v>
      </c>
      <c r="D121" s="14" t="s">
        <v>2290</v>
      </c>
      <c r="E121" s="15">
        <v>1552.84</v>
      </c>
    </row>
    <row r="122" spans="1:5" ht="15">
      <c r="A122" s="14"/>
      <c r="B122" s="14" t="s">
        <v>1485</v>
      </c>
      <c r="C122" s="14" t="s">
        <v>1940</v>
      </c>
      <c r="D122" s="14" t="s">
        <v>2555</v>
      </c>
      <c r="E122" s="15">
        <v>113.17</v>
      </c>
    </row>
    <row r="123" spans="1:5" ht="15">
      <c r="A123" s="14"/>
      <c r="B123" s="14" t="s">
        <v>2057</v>
      </c>
      <c r="C123" s="14" t="s">
        <v>1941</v>
      </c>
      <c r="D123" s="14" t="s">
        <v>2064</v>
      </c>
      <c r="E123" s="15">
        <v>1963.67</v>
      </c>
    </row>
    <row r="124" spans="1:5" ht="30">
      <c r="A124" s="14"/>
      <c r="B124" s="14" t="s">
        <v>1023</v>
      </c>
      <c r="C124" s="14" t="s">
        <v>1942</v>
      </c>
      <c r="D124" s="14" t="s">
        <v>1032</v>
      </c>
      <c r="E124" s="15">
        <v>666.04</v>
      </c>
    </row>
    <row r="125" spans="1:5" ht="15">
      <c r="A125" s="14"/>
      <c r="B125" s="14" t="s">
        <v>895</v>
      </c>
      <c r="C125" s="14" t="s">
        <v>1942</v>
      </c>
      <c r="D125" s="14" t="s">
        <v>897</v>
      </c>
      <c r="E125" s="15">
        <v>744.06</v>
      </c>
    </row>
    <row r="126" spans="1:5" ht="15">
      <c r="A126" s="14"/>
      <c r="B126" s="14" t="s">
        <v>806</v>
      </c>
      <c r="C126" s="14" t="s">
        <v>150</v>
      </c>
      <c r="D126" s="14" t="s">
        <v>1305</v>
      </c>
      <c r="E126" s="15">
        <v>267</v>
      </c>
    </row>
    <row r="127" spans="1:5" ht="15">
      <c r="A127" s="14"/>
      <c r="B127" s="14" t="s">
        <v>1097</v>
      </c>
      <c r="C127" s="14" t="s">
        <v>144</v>
      </c>
      <c r="D127" s="14" t="s">
        <v>1306</v>
      </c>
      <c r="E127" s="15">
        <v>781</v>
      </c>
    </row>
    <row r="128" spans="1:5" ht="15">
      <c r="A128" s="14"/>
      <c r="B128" s="14" t="s">
        <v>2507</v>
      </c>
      <c r="C128" s="14" t="s">
        <v>144</v>
      </c>
      <c r="D128" s="14" t="s">
        <v>1307</v>
      </c>
      <c r="E128" s="15">
        <v>114</v>
      </c>
    </row>
    <row r="129" spans="1:5" ht="15">
      <c r="A129" s="14"/>
      <c r="B129" s="14" t="s">
        <v>227</v>
      </c>
      <c r="C129" s="14" t="s">
        <v>144</v>
      </c>
      <c r="D129" s="14" t="s">
        <v>174</v>
      </c>
      <c r="E129" s="15">
        <v>228.29</v>
      </c>
    </row>
    <row r="130" spans="1:5" ht="15">
      <c r="A130" s="14"/>
      <c r="B130" s="14" t="s">
        <v>1080</v>
      </c>
      <c r="C130" s="14" t="s">
        <v>151</v>
      </c>
      <c r="D130" s="14" t="s">
        <v>175</v>
      </c>
      <c r="E130" s="15">
        <v>1556.52</v>
      </c>
    </row>
    <row r="131" spans="1:5" ht="15">
      <c r="A131" s="14"/>
      <c r="B131" s="14" t="s">
        <v>176</v>
      </c>
      <c r="C131" s="14" t="s">
        <v>151</v>
      </c>
      <c r="D131" s="14" t="s">
        <v>177</v>
      </c>
      <c r="E131" s="15">
        <v>294</v>
      </c>
    </row>
    <row r="132" spans="1:5" ht="15">
      <c r="A132" s="14"/>
      <c r="B132" s="14" t="s">
        <v>224</v>
      </c>
      <c r="C132" s="14" t="s">
        <v>151</v>
      </c>
      <c r="D132" s="14" t="s">
        <v>178</v>
      </c>
      <c r="E132" s="15">
        <v>77</v>
      </c>
    </row>
    <row r="133" spans="1:5" ht="15">
      <c r="A133" s="118" t="s">
        <v>200</v>
      </c>
      <c r="B133" s="119"/>
      <c r="C133" s="119"/>
      <c r="D133" s="120"/>
      <c r="E133" s="13">
        <f>SUM(E134:E139)</f>
        <v>16227.574</v>
      </c>
    </row>
    <row r="134" spans="1:5" ht="15">
      <c r="A134" s="14"/>
      <c r="B134" s="14"/>
      <c r="C134" s="14"/>
      <c r="D134" s="14" t="s">
        <v>1488</v>
      </c>
      <c r="E134" s="15">
        <v>4945.8</v>
      </c>
    </row>
    <row r="135" spans="1:5" ht="15">
      <c r="A135" s="14"/>
      <c r="B135" s="14" t="s">
        <v>1485</v>
      </c>
      <c r="C135" s="14" t="s">
        <v>148</v>
      </c>
      <c r="D135" s="14" t="s">
        <v>1499</v>
      </c>
      <c r="E135" s="15">
        <f>4506.2*0.47</f>
        <v>2117.9139999999998</v>
      </c>
    </row>
    <row r="136" spans="1:5" ht="15">
      <c r="A136" s="14"/>
      <c r="B136" s="14" t="s">
        <v>138</v>
      </c>
      <c r="C136" s="14" t="s">
        <v>152</v>
      </c>
      <c r="D136" s="14" t="s">
        <v>1648</v>
      </c>
      <c r="E136" s="15">
        <v>320</v>
      </c>
    </row>
    <row r="137" spans="1:5" ht="15">
      <c r="A137" s="14"/>
      <c r="B137" s="14" t="s">
        <v>1422</v>
      </c>
      <c r="C137" s="14" t="s">
        <v>1941</v>
      </c>
      <c r="D137" s="14" t="s">
        <v>1928</v>
      </c>
      <c r="E137" s="15">
        <v>825.54</v>
      </c>
    </row>
    <row r="138" spans="1:5" ht="15">
      <c r="A138" s="14"/>
      <c r="B138" s="14" t="s">
        <v>261</v>
      </c>
      <c r="C138" s="14" t="s">
        <v>1941</v>
      </c>
      <c r="D138" s="14" t="s">
        <v>1109</v>
      </c>
      <c r="E138" s="15">
        <v>2216.25</v>
      </c>
    </row>
    <row r="139" spans="1:5" ht="15">
      <c r="A139" s="14"/>
      <c r="B139" s="14" t="s">
        <v>54</v>
      </c>
      <c r="C139" s="14" t="s">
        <v>1942</v>
      </c>
      <c r="D139" s="14" t="s">
        <v>55</v>
      </c>
      <c r="E139" s="15">
        <v>5802.07</v>
      </c>
    </row>
    <row r="140" spans="1:5" ht="15">
      <c r="A140" s="118" t="s">
        <v>1834</v>
      </c>
      <c r="B140" s="119"/>
      <c r="C140" s="119"/>
      <c r="D140" s="120"/>
      <c r="E140" s="13">
        <f>SUM(E141:E142)</f>
        <v>468544</v>
      </c>
    </row>
    <row r="141" spans="1:5" ht="15">
      <c r="A141" s="11"/>
      <c r="B141" s="11"/>
      <c r="C141" s="11" t="s">
        <v>1941</v>
      </c>
      <c r="D141" s="11" t="s">
        <v>2336</v>
      </c>
      <c r="E141" s="28">
        <v>258212</v>
      </c>
    </row>
    <row r="142" spans="1:5" ht="15">
      <c r="A142" s="14"/>
      <c r="B142" s="14"/>
      <c r="C142" s="14" t="s">
        <v>144</v>
      </c>
      <c r="D142" s="14" t="s">
        <v>1300</v>
      </c>
      <c r="E142" s="18">
        <v>210332</v>
      </c>
    </row>
    <row r="143" spans="1:5" ht="15">
      <c r="A143" s="116" t="s">
        <v>226</v>
      </c>
      <c r="B143" s="116"/>
      <c r="C143" s="116"/>
      <c r="D143" s="116"/>
      <c r="E143" s="18">
        <v>56778.12</v>
      </c>
    </row>
    <row r="144" spans="1:5" ht="15">
      <c r="A144" s="116" t="s">
        <v>217</v>
      </c>
      <c r="B144" s="116"/>
      <c r="C144" s="116"/>
      <c r="D144" s="116"/>
      <c r="E144" s="18">
        <v>94630.2</v>
      </c>
    </row>
    <row r="145" spans="1:5" ht="15">
      <c r="A145" s="116" t="s">
        <v>1292</v>
      </c>
      <c r="B145" s="116"/>
      <c r="C145" s="116"/>
      <c r="D145" s="116"/>
      <c r="E145" s="18">
        <v>106120.85</v>
      </c>
    </row>
    <row r="146" spans="1:5" ht="15">
      <c r="A146" s="117" t="s">
        <v>1293</v>
      </c>
      <c r="B146" s="117"/>
      <c r="C146" s="117"/>
      <c r="D146" s="117"/>
      <c r="E146" s="30">
        <f>SUM(E3+E24+E143+E144+E145)</f>
        <v>944766.2449999999</v>
      </c>
    </row>
    <row r="147" spans="1:5" ht="15">
      <c r="A147" s="113" t="s">
        <v>1294</v>
      </c>
      <c r="B147" s="113"/>
      <c r="C147" s="113"/>
      <c r="D147" s="113"/>
      <c r="E147" s="18">
        <v>904477.11</v>
      </c>
    </row>
    <row r="148" spans="1:5" ht="15">
      <c r="A148" s="113" t="s">
        <v>1295</v>
      </c>
      <c r="B148" s="113"/>
      <c r="C148" s="113"/>
      <c r="D148" s="113"/>
      <c r="E148" s="18">
        <v>125822.39</v>
      </c>
    </row>
    <row r="149" spans="1:5" ht="15">
      <c r="A149" s="113" t="s">
        <v>831</v>
      </c>
      <c r="B149" s="113"/>
      <c r="C149" s="113"/>
      <c r="D149" s="113"/>
      <c r="E149" s="18">
        <v>2173590.67</v>
      </c>
    </row>
    <row r="150" spans="1:5" ht="15">
      <c r="A150" s="113" t="s">
        <v>832</v>
      </c>
      <c r="B150" s="113"/>
      <c r="C150" s="113"/>
      <c r="D150" s="113"/>
      <c r="E150" s="18">
        <v>1598969.17</v>
      </c>
    </row>
    <row r="151" spans="1:5" ht="15">
      <c r="A151" s="113" t="s">
        <v>833</v>
      </c>
      <c r="B151" s="113"/>
      <c r="C151" s="113"/>
      <c r="D151" s="113"/>
      <c r="E151" s="18">
        <f>1898741.59+1894+47331</f>
        <v>1947966.59</v>
      </c>
    </row>
    <row r="152" spans="1:5" ht="15">
      <c r="A152" s="113" t="s">
        <v>834</v>
      </c>
      <c r="B152" s="113"/>
      <c r="C152" s="113"/>
      <c r="D152" s="113"/>
      <c r="E152" s="18">
        <v>300607.75</v>
      </c>
    </row>
    <row r="153" spans="1:5" ht="15">
      <c r="A153" s="113" t="s">
        <v>835</v>
      </c>
      <c r="B153" s="113"/>
      <c r="C153" s="113"/>
      <c r="D153" s="113"/>
      <c r="E153" s="18">
        <v>222449.74</v>
      </c>
    </row>
    <row r="154" spans="1:5" ht="15">
      <c r="A154" s="113" t="s">
        <v>836</v>
      </c>
      <c r="B154" s="113"/>
      <c r="C154" s="113"/>
      <c r="D154" s="113"/>
      <c r="E154" s="18">
        <f>SUM(E140)</f>
        <v>468544</v>
      </c>
    </row>
    <row r="155" spans="1:5" ht="15">
      <c r="A155" s="113" t="s">
        <v>1102</v>
      </c>
      <c r="B155" s="113"/>
      <c r="C155" s="113"/>
      <c r="D155" s="113"/>
      <c r="E155" s="15">
        <f>SUM(E149-E151)</f>
        <v>225624.07999999984</v>
      </c>
    </row>
    <row r="156" spans="1:5" ht="15">
      <c r="A156" s="113" t="s">
        <v>837</v>
      </c>
      <c r="B156" s="113"/>
      <c r="C156" s="113"/>
      <c r="D156" s="113"/>
      <c r="E156" s="15">
        <f>SUM(E152-E154)</f>
        <v>-167936.25</v>
      </c>
    </row>
    <row r="157" spans="1:5" ht="15">
      <c r="A157" s="113" t="s">
        <v>2213</v>
      </c>
      <c r="B157" s="113"/>
      <c r="C157" s="113"/>
      <c r="D157" s="113"/>
      <c r="E157" s="15">
        <f>SUM(E150-E151)</f>
        <v>-348997.42000000016</v>
      </c>
    </row>
  </sheetData>
  <sheetProtection/>
  <mergeCells count="32">
    <mergeCell ref="A150:D150"/>
    <mergeCell ref="A151:D151"/>
    <mergeCell ref="A152:D152"/>
    <mergeCell ref="A157:D157"/>
    <mergeCell ref="A153:D153"/>
    <mergeCell ref="A154:D154"/>
    <mergeCell ref="A155:D155"/>
    <mergeCell ref="A156:D156"/>
    <mergeCell ref="A146:D146"/>
    <mergeCell ref="A149:D149"/>
    <mergeCell ref="A100:D100"/>
    <mergeCell ref="A113:D113"/>
    <mergeCell ref="A133:D133"/>
    <mergeCell ref="A140:D140"/>
    <mergeCell ref="A143:D143"/>
    <mergeCell ref="A144:D144"/>
    <mergeCell ref="A147:D147"/>
    <mergeCell ref="A148:D148"/>
    <mergeCell ref="A25:D25"/>
    <mergeCell ref="A29:D29"/>
    <mergeCell ref="A99:D99"/>
    <mergeCell ref="A145:D145"/>
    <mergeCell ref="A37:D37"/>
    <mergeCell ref="A55:D55"/>
    <mergeCell ref="A68:D68"/>
    <mergeCell ref="A74:D74"/>
    <mergeCell ref="A15:D15"/>
    <mergeCell ref="B24:C24"/>
    <mergeCell ref="A1:E1"/>
    <mergeCell ref="B3:C3"/>
    <mergeCell ref="A4:D4"/>
    <mergeCell ref="A8:D8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19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D9" sqref="D9"/>
    </sheetView>
  </sheetViews>
  <sheetFormatPr defaultColWidth="13.375" defaultRowHeight="12.75"/>
  <cols>
    <col min="1" max="1" width="2.625" style="1" customWidth="1"/>
    <col min="2" max="2" width="8.125" style="1" customWidth="1"/>
    <col min="3" max="3" width="12.125" style="1" customWidth="1"/>
    <col min="4" max="4" width="76.625" style="1" customWidth="1"/>
    <col min="5" max="5" width="13.25390625" style="1" customWidth="1"/>
    <col min="6" max="6" width="14.625" style="1" customWidth="1"/>
    <col min="7" max="9" width="11.375" style="1" customWidth="1"/>
    <col min="10" max="99" width="12.375" style="1" customWidth="1"/>
    <col min="100" max="16384" width="13.375" style="1" customWidth="1"/>
  </cols>
  <sheetData>
    <row r="1" spans="1:5" ht="15.75">
      <c r="A1" s="121" t="s">
        <v>2366</v>
      </c>
      <c r="B1" s="121"/>
      <c r="C1" s="121"/>
      <c r="D1" s="121"/>
      <c r="E1" s="121"/>
    </row>
    <row r="2" spans="1:5" ht="30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33" t="s">
        <v>1943</v>
      </c>
      <c r="C3" s="133"/>
      <c r="D3" s="10"/>
      <c r="E3" s="16">
        <f>SUM(E4+E7+E14)</f>
        <v>138872.63</v>
      </c>
    </row>
    <row r="4" spans="1:5" ht="15">
      <c r="A4" s="118" t="s">
        <v>1947</v>
      </c>
      <c r="B4" s="119"/>
      <c r="C4" s="119"/>
      <c r="D4" s="120"/>
      <c r="E4" s="13">
        <f>SUM(E5:E6)</f>
        <v>13550.48</v>
      </c>
    </row>
    <row r="5" spans="1:5" ht="15">
      <c r="A5" s="11"/>
      <c r="B5" s="14" t="s">
        <v>2337</v>
      </c>
      <c r="C5" s="14" t="s">
        <v>144</v>
      </c>
      <c r="D5" s="14" t="s">
        <v>165</v>
      </c>
      <c r="E5" s="15">
        <v>7930.48</v>
      </c>
    </row>
    <row r="6" spans="1:5" ht="15">
      <c r="A6" s="11"/>
      <c r="B6" s="14" t="s">
        <v>2511</v>
      </c>
      <c r="C6" s="14" t="s">
        <v>151</v>
      </c>
      <c r="D6" s="14" t="s">
        <v>2512</v>
      </c>
      <c r="E6" s="15">
        <v>5620</v>
      </c>
    </row>
    <row r="7" spans="1:5" ht="15">
      <c r="A7" s="118" t="s">
        <v>1253</v>
      </c>
      <c r="B7" s="119"/>
      <c r="C7" s="119"/>
      <c r="D7" s="120"/>
      <c r="E7" s="13">
        <f>SUM(E9:E13)</f>
        <v>105967.32</v>
      </c>
    </row>
    <row r="8" spans="1:5" ht="15">
      <c r="A8" s="14"/>
      <c r="B8" s="14" t="s">
        <v>1019</v>
      </c>
      <c r="C8" s="14" t="s">
        <v>1942</v>
      </c>
      <c r="D8" s="14" t="s">
        <v>1018</v>
      </c>
      <c r="E8" s="15">
        <v>10347.03</v>
      </c>
    </row>
    <row r="9" spans="1:5" ht="15">
      <c r="A9" s="11"/>
      <c r="B9" s="14" t="s">
        <v>2054</v>
      </c>
      <c r="C9" s="14" t="s">
        <v>1941</v>
      </c>
      <c r="D9" s="14" t="s">
        <v>2055</v>
      </c>
      <c r="E9" s="15">
        <v>46389.68</v>
      </c>
    </row>
    <row r="10" spans="1:5" ht="15">
      <c r="A10" s="11"/>
      <c r="B10" s="14" t="s">
        <v>2505</v>
      </c>
      <c r="C10" s="14" t="s">
        <v>150</v>
      </c>
      <c r="D10" s="14" t="s">
        <v>2377</v>
      </c>
      <c r="E10" s="15">
        <v>893</v>
      </c>
    </row>
    <row r="11" spans="1:5" ht="15">
      <c r="A11" s="11"/>
      <c r="B11" s="14" t="s">
        <v>2378</v>
      </c>
      <c r="C11" s="14" t="s">
        <v>151</v>
      </c>
      <c r="D11" s="14" t="s">
        <v>2379</v>
      </c>
      <c r="E11" s="15">
        <v>2184.95</v>
      </c>
    </row>
    <row r="12" spans="1:5" ht="15">
      <c r="A12" s="11"/>
      <c r="B12" s="14" t="s">
        <v>2380</v>
      </c>
      <c r="C12" s="14" t="s">
        <v>150</v>
      </c>
      <c r="D12" s="14" t="s">
        <v>2381</v>
      </c>
      <c r="E12" s="15">
        <v>8082.32</v>
      </c>
    </row>
    <row r="13" spans="1:5" ht="15">
      <c r="A13" s="11"/>
      <c r="B13" s="14" t="s">
        <v>2382</v>
      </c>
      <c r="C13" s="14" t="s">
        <v>150</v>
      </c>
      <c r="D13" s="14" t="s">
        <v>2383</v>
      </c>
      <c r="E13" s="15">
        <v>48417.37</v>
      </c>
    </row>
    <row r="14" spans="1:5" ht="15">
      <c r="A14" s="118" t="s">
        <v>1951</v>
      </c>
      <c r="B14" s="119"/>
      <c r="C14" s="119"/>
      <c r="D14" s="120"/>
      <c r="E14" s="13">
        <f>SUM(E15)</f>
        <v>19354.83</v>
      </c>
    </row>
    <row r="15" spans="1:5" ht="15">
      <c r="A15" s="14"/>
      <c r="B15" s="14" t="s">
        <v>2384</v>
      </c>
      <c r="C15" s="14" t="s">
        <v>151</v>
      </c>
      <c r="D15" s="14" t="s">
        <v>1684</v>
      </c>
      <c r="E15" s="15">
        <v>19354.83</v>
      </c>
    </row>
    <row r="16" spans="1:5" ht="15">
      <c r="A16" s="10"/>
      <c r="B16" s="133" t="s">
        <v>1978</v>
      </c>
      <c r="C16" s="133"/>
      <c r="D16" s="10"/>
      <c r="E16" s="16">
        <f>SUM(E17+E23+E29+E52+E59+E63+E78+E79+E92+E102)</f>
        <v>363041.5745</v>
      </c>
    </row>
    <row r="17" spans="1:5" ht="15">
      <c r="A17" s="118" t="s">
        <v>1945</v>
      </c>
      <c r="B17" s="119"/>
      <c r="C17" s="119"/>
      <c r="D17" s="120"/>
      <c r="E17" s="13">
        <f>SUM(E18:E22)</f>
        <v>2302.83</v>
      </c>
    </row>
    <row r="18" spans="1:5" ht="15">
      <c r="A18" s="14"/>
      <c r="B18" s="17" t="s">
        <v>214</v>
      </c>
      <c r="C18" s="14" t="s">
        <v>146</v>
      </c>
      <c r="D18" s="14" t="s">
        <v>2020</v>
      </c>
      <c r="E18" s="15">
        <v>239.89</v>
      </c>
    </row>
    <row r="19" spans="1:5" ht="15">
      <c r="A19" s="14"/>
      <c r="B19" s="17" t="s">
        <v>2314</v>
      </c>
      <c r="C19" s="14" t="s">
        <v>148</v>
      </c>
      <c r="D19" s="14" t="s">
        <v>2320</v>
      </c>
      <c r="E19" s="15">
        <v>218.94</v>
      </c>
    </row>
    <row r="20" spans="1:5" ht="15">
      <c r="A20" s="14"/>
      <c r="B20" s="17" t="s">
        <v>960</v>
      </c>
      <c r="C20" s="14" t="s">
        <v>150</v>
      </c>
      <c r="D20" s="14" t="s">
        <v>2385</v>
      </c>
      <c r="E20" s="15">
        <v>31</v>
      </c>
    </row>
    <row r="21" spans="1:5" ht="15">
      <c r="A21" s="14"/>
      <c r="B21" s="17" t="s">
        <v>956</v>
      </c>
      <c r="C21" s="14" t="s">
        <v>150</v>
      </c>
      <c r="D21" s="14" t="s">
        <v>2386</v>
      </c>
      <c r="E21" s="15">
        <v>196</v>
      </c>
    </row>
    <row r="22" spans="1:5" ht="15">
      <c r="A22" s="14"/>
      <c r="B22" s="17" t="s">
        <v>236</v>
      </c>
      <c r="C22" s="14" t="s">
        <v>151</v>
      </c>
      <c r="D22" s="14" t="s">
        <v>2387</v>
      </c>
      <c r="E22" s="15">
        <v>1617</v>
      </c>
    </row>
    <row r="23" spans="1:5" ht="15">
      <c r="A23" s="118" t="s">
        <v>1946</v>
      </c>
      <c r="B23" s="119"/>
      <c r="C23" s="119"/>
      <c r="D23" s="120"/>
      <c r="E23" s="13">
        <f>SUM(E24:E28)</f>
        <v>11237.41</v>
      </c>
    </row>
    <row r="24" spans="1:5" ht="15">
      <c r="A24" s="14"/>
      <c r="B24" s="17" t="s">
        <v>214</v>
      </c>
      <c r="C24" s="14" t="s">
        <v>146</v>
      </c>
      <c r="D24" s="14" t="s">
        <v>2020</v>
      </c>
      <c r="E24" s="15">
        <v>239.89</v>
      </c>
    </row>
    <row r="25" spans="1:5" ht="15">
      <c r="A25" s="14"/>
      <c r="B25" s="17" t="s">
        <v>1434</v>
      </c>
      <c r="C25" s="14" t="s">
        <v>145</v>
      </c>
      <c r="D25" s="14" t="s">
        <v>1436</v>
      </c>
      <c r="E25" s="15">
        <v>206.4</v>
      </c>
    </row>
    <row r="26" spans="1:5" ht="15">
      <c r="A26" s="14"/>
      <c r="B26" s="17" t="s">
        <v>331</v>
      </c>
      <c r="C26" s="14" t="s">
        <v>147</v>
      </c>
      <c r="D26" s="14" t="s">
        <v>1822</v>
      </c>
      <c r="E26" s="15">
        <v>8193</v>
      </c>
    </row>
    <row r="27" spans="1:5" ht="15">
      <c r="A27" s="14"/>
      <c r="B27" s="17" t="s">
        <v>238</v>
      </c>
      <c r="C27" s="14" t="s">
        <v>150</v>
      </c>
      <c r="D27" s="14" t="s">
        <v>2388</v>
      </c>
      <c r="E27" s="15">
        <v>490</v>
      </c>
    </row>
    <row r="28" spans="1:5" ht="15">
      <c r="A28" s="14"/>
      <c r="B28" s="17" t="s">
        <v>2389</v>
      </c>
      <c r="C28" s="14" t="s">
        <v>151</v>
      </c>
      <c r="D28" s="14" t="s">
        <v>2390</v>
      </c>
      <c r="E28" s="15">
        <v>2108.12</v>
      </c>
    </row>
    <row r="29" spans="1:5" ht="15">
      <c r="A29" s="118" t="s">
        <v>1947</v>
      </c>
      <c r="B29" s="119"/>
      <c r="C29" s="119"/>
      <c r="D29" s="120"/>
      <c r="E29" s="13">
        <f>SUM(E30:E51)</f>
        <v>41042.01</v>
      </c>
    </row>
    <row r="30" spans="1:5" ht="15">
      <c r="A30" s="14"/>
      <c r="B30" s="17" t="s">
        <v>2027</v>
      </c>
      <c r="C30" s="14" t="s">
        <v>146</v>
      </c>
      <c r="D30" s="14" t="s">
        <v>2044</v>
      </c>
      <c r="E30" s="15">
        <v>834.84</v>
      </c>
    </row>
    <row r="31" spans="1:5" ht="15">
      <c r="A31" s="14"/>
      <c r="B31" s="17" t="s">
        <v>2046</v>
      </c>
      <c r="C31" s="14" t="s">
        <v>1942</v>
      </c>
      <c r="D31" s="14" t="s">
        <v>46</v>
      </c>
      <c r="E31" s="15">
        <v>47.65</v>
      </c>
    </row>
    <row r="32" spans="1:5" ht="15">
      <c r="A32" s="14"/>
      <c r="B32" s="17" t="s">
        <v>1779</v>
      </c>
      <c r="C32" s="14" t="s">
        <v>145</v>
      </c>
      <c r="D32" s="14" t="s">
        <v>1780</v>
      </c>
      <c r="E32" s="15">
        <v>205.08</v>
      </c>
    </row>
    <row r="33" spans="1:5" ht="15">
      <c r="A33" s="14"/>
      <c r="B33" s="17" t="s">
        <v>416</v>
      </c>
      <c r="C33" s="14" t="s">
        <v>147</v>
      </c>
      <c r="D33" s="14" t="s">
        <v>426</v>
      </c>
      <c r="E33" s="15">
        <v>2445</v>
      </c>
    </row>
    <row r="34" spans="1:5" ht="15">
      <c r="A34" s="14"/>
      <c r="B34" s="17" t="s">
        <v>911</v>
      </c>
      <c r="C34" s="14" t="s">
        <v>149</v>
      </c>
      <c r="D34" s="14" t="s">
        <v>917</v>
      </c>
      <c r="E34" s="15">
        <v>892</v>
      </c>
    </row>
    <row r="35" spans="1:5" ht="15">
      <c r="A35" s="14"/>
      <c r="B35" s="17" t="s">
        <v>875</v>
      </c>
      <c r="C35" s="14" t="s">
        <v>152</v>
      </c>
      <c r="D35" s="14" t="s">
        <v>876</v>
      </c>
      <c r="E35" s="15">
        <v>18415.92</v>
      </c>
    </row>
    <row r="36" spans="1:5" ht="15">
      <c r="A36" s="14"/>
      <c r="B36" s="17" t="s">
        <v>2347</v>
      </c>
      <c r="C36" s="14" t="s">
        <v>152</v>
      </c>
      <c r="D36" s="14" t="s">
        <v>2348</v>
      </c>
      <c r="E36" s="15">
        <v>1315.2</v>
      </c>
    </row>
    <row r="37" spans="1:5" ht="15">
      <c r="A37" s="14"/>
      <c r="B37" s="17" t="s">
        <v>1777</v>
      </c>
      <c r="C37" s="14" t="s">
        <v>152</v>
      </c>
      <c r="D37" s="14" t="s">
        <v>2531</v>
      </c>
      <c r="E37" s="15">
        <v>6422.8</v>
      </c>
    </row>
    <row r="38" spans="1:5" ht="15">
      <c r="A38" s="14"/>
      <c r="B38" s="17" t="s">
        <v>1856</v>
      </c>
      <c r="C38" s="14" t="s">
        <v>1940</v>
      </c>
      <c r="D38" s="14" t="s">
        <v>1870</v>
      </c>
      <c r="E38" s="15">
        <v>1332</v>
      </c>
    </row>
    <row r="39" spans="1:5" ht="15">
      <c r="A39" s="14"/>
      <c r="B39" s="17" t="s">
        <v>2078</v>
      </c>
      <c r="C39" s="14" t="s">
        <v>1941</v>
      </c>
      <c r="D39" s="14" t="s">
        <v>2152</v>
      </c>
      <c r="E39" s="15">
        <v>329.36</v>
      </c>
    </row>
    <row r="40" spans="1:5" ht="15">
      <c r="A40" s="14"/>
      <c r="B40" s="17" t="s">
        <v>1777</v>
      </c>
      <c r="C40" s="14" t="s">
        <v>1941</v>
      </c>
      <c r="D40" s="14" t="s">
        <v>1133</v>
      </c>
      <c r="E40" s="15">
        <v>86.46</v>
      </c>
    </row>
    <row r="41" spans="1:5" ht="15">
      <c r="A41" s="14"/>
      <c r="B41" s="17" t="s">
        <v>1777</v>
      </c>
      <c r="C41" s="14" t="s">
        <v>1941</v>
      </c>
      <c r="D41" s="14" t="s">
        <v>1134</v>
      </c>
      <c r="E41" s="15">
        <f>56.18*3</f>
        <v>168.54</v>
      </c>
    </row>
    <row r="42" spans="1:5" ht="15">
      <c r="A42" s="14"/>
      <c r="B42" s="17" t="s">
        <v>1009</v>
      </c>
      <c r="C42" s="14" t="s">
        <v>1942</v>
      </c>
      <c r="D42" s="14" t="s">
        <v>1011</v>
      </c>
      <c r="E42" s="15">
        <v>750.96</v>
      </c>
    </row>
    <row r="43" spans="1:5" ht="15">
      <c r="A43" s="14"/>
      <c r="B43" s="17" t="s">
        <v>1264</v>
      </c>
      <c r="C43" s="14" t="s">
        <v>1942</v>
      </c>
      <c r="D43" s="14" t="s">
        <v>1268</v>
      </c>
      <c r="E43" s="15">
        <v>326.83</v>
      </c>
    </row>
    <row r="44" spans="1:5" ht="30">
      <c r="A44" s="14"/>
      <c r="B44" s="17" t="s">
        <v>1283</v>
      </c>
      <c r="C44" s="14" t="s">
        <v>1942</v>
      </c>
      <c r="D44" s="14" t="s">
        <v>838</v>
      </c>
      <c r="E44" s="15">
        <v>1277.15</v>
      </c>
    </row>
    <row r="45" spans="1:5" ht="15">
      <c r="A45" s="14"/>
      <c r="B45" s="15" t="s">
        <v>1777</v>
      </c>
      <c r="C45" s="14" t="s">
        <v>1942</v>
      </c>
      <c r="D45" s="14" t="s">
        <v>1066</v>
      </c>
      <c r="E45" s="15">
        <v>613.52</v>
      </c>
    </row>
    <row r="46" spans="1:5" ht="15">
      <c r="A46" s="14"/>
      <c r="B46" s="17" t="s">
        <v>840</v>
      </c>
      <c r="C46" s="14" t="s">
        <v>1942</v>
      </c>
      <c r="D46" s="14" t="s">
        <v>841</v>
      </c>
      <c r="E46" s="15">
        <v>111.48</v>
      </c>
    </row>
    <row r="47" spans="1:5" ht="15">
      <c r="A47" s="14"/>
      <c r="B47" s="17" t="s">
        <v>1388</v>
      </c>
      <c r="C47" s="14" t="s">
        <v>150</v>
      </c>
      <c r="D47" s="14" t="s">
        <v>2391</v>
      </c>
      <c r="E47" s="15">
        <v>3483</v>
      </c>
    </row>
    <row r="48" spans="1:5" ht="15">
      <c r="A48" s="14"/>
      <c r="B48" s="17" t="s">
        <v>796</v>
      </c>
      <c r="C48" s="14" t="s">
        <v>150</v>
      </c>
      <c r="D48" s="14" t="s">
        <v>2367</v>
      </c>
      <c r="E48" s="15">
        <v>1332</v>
      </c>
    </row>
    <row r="49" spans="1:5" ht="15">
      <c r="A49" s="14"/>
      <c r="B49" s="17" t="s">
        <v>1393</v>
      </c>
      <c r="C49" s="14" t="s">
        <v>150</v>
      </c>
      <c r="D49" s="14" t="s">
        <v>313</v>
      </c>
      <c r="E49" s="15">
        <v>27.22</v>
      </c>
    </row>
    <row r="50" spans="1:5" ht="15">
      <c r="A50" s="14"/>
      <c r="B50" s="17" t="s">
        <v>1391</v>
      </c>
      <c r="C50" s="14" t="s">
        <v>144</v>
      </c>
      <c r="D50" s="14" t="s">
        <v>2392</v>
      </c>
      <c r="E50" s="15">
        <v>293</v>
      </c>
    </row>
    <row r="51" spans="1:5" ht="15">
      <c r="A51" s="14"/>
      <c r="B51" s="17" t="s">
        <v>2524</v>
      </c>
      <c r="C51" s="14" t="s">
        <v>151</v>
      </c>
      <c r="D51" s="14" t="s">
        <v>2368</v>
      </c>
      <c r="E51" s="15">
        <v>332</v>
      </c>
    </row>
    <row r="52" spans="1:5" ht="15">
      <c r="A52" s="118" t="s">
        <v>1948</v>
      </c>
      <c r="B52" s="119"/>
      <c r="C52" s="119"/>
      <c r="D52" s="120"/>
      <c r="E52" s="13">
        <f>SUM(E53:E58)</f>
        <v>11331.130000000001</v>
      </c>
    </row>
    <row r="53" spans="1:5" ht="15">
      <c r="A53" s="14"/>
      <c r="B53" s="17" t="s">
        <v>1521</v>
      </c>
      <c r="C53" s="14" t="s">
        <v>146</v>
      </c>
      <c r="D53" s="14" t="s">
        <v>1550</v>
      </c>
      <c r="E53" s="15">
        <v>847.64</v>
      </c>
    </row>
    <row r="54" spans="1:5" ht="15">
      <c r="A54" s="14"/>
      <c r="B54" s="17" t="s">
        <v>2539</v>
      </c>
      <c r="C54" s="14" t="s">
        <v>149</v>
      </c>
      <c r="D54" s="14" t="s">
        <v>2369</v>
      </c>
      <c r="E54" s="15">
        <v>210.96</v>
      </c>
    </row>
    <row r="55" spans="1:5" ht="15">
      <c r="A55" s="14"/>
      <c r="B55" s="17" t="s">
        <v>879</v>
      </c>
      <c r="C55" s="14" t="s">
        <v>152</v>
      </c>
      <c r="D55" s="14" t="s">
        <v>975</v>
      </c>
      <c r="E55" s="15">
        <v>2185</v>
      </c>
    </row>
    <row r="56" spans="1:5" ht="15">
      <c r="A56" s="14"/>
      <c r="B56" s="17" t="s">
        <v>12</v>
      </c>
      <c r="C56" s="14" t="s">
        <v>1940</v>
      </c>
      <c r="D56" s="14" t="s">
        <v>18</v>
      </c>
      <c r="E56" s="15">
        <v>3336</v>
      </c>
    </row>
    <row r="57" spans="1:5" ht="15">
      <c r="A57" s="14"/>
      <c r="B57" s="17" t="s">
        <v>2164</v>
      </c>
      <c r="C57" s="14" t="s">
        <v>1941</v>
      </c>
      <c r="D57" s="14" t="s">
        <v>2166</v>
      </c>
      <c r="E57" s="15">
        <v>3504.34</v>
      </c>
    </row>
    <row r="58" spans="1:5" ht="15">
      <c r="A58" s="14"/>
      <c r="B58" s="17" t="s">
        <v>2203</v>
      </c>
      <c r="C58" s="14" t="s">
        <v>1942</v>
      </c>
      <c r="D58" s="14" t="s">
        <v>1158</v>
      </c>
      <c r="E58" s="15">
        <v>1247.19</v>
      </c>
    </row>
    <row r="59" spans="1:5" ht="15">
      <c r="A59" s="118" t="s">
        <v>1951</v>
      </c>
      <c r="B59" s="119"/>
      <c r="C59" s="119"/>
      <c r="D59" s="120"/>
      <c r="E59" s="13">
        <f>SUM(E60:E62)</f>
        <v>14958.45</v>
      </c>
    </row>
    <row r="60" spans="1:5" ht="15">
      <c r="A60" s="14"/>
      <c r="B60" s="14" t="s">
        <v>1806</v>
      </c>
      <c r="C60" s="14" t="s">
        <v>147</v>
      </c>
      <c r="D60" s="14" t="s">
        <v>1807</v>
      </c>
      <c r="E60" s="15">
        <v>14575</v>
      </c>
    </row>
    <row r="61" spans="1:5" ht="15">
      <c r="A61" s="14"/>
      <c r="B61" s="14" t="s">
        <v>1090</v>
      </c>
      <c r="C61" s="14" t="s">
        <v>150</v>
      </c>
      <c r="D61" s="14" t="s">
        <v>1092</v>
      </c>
      <c r="E61" s="15">
        <v>179.45</v>
      </c>
    </row>
    <row r="62" spans="1:5" ht="15">
      <c r="A62" s="14"/>
      <c r="B62" s="14" t="s">
        <v>804</v>
      </c>
      <c r="C62" s="14" t="s">
        <v>151</v>
      </c>
      <c r="D62" s="14" t="s">
        <v>2393</v>
      </c>
      <c r="E62" s="15">
        <v>204</v>
      </c>
    </row>
    <row r="63" spans="1:5" ht="15">
      <c r="A63" s="118" t="s">
        <v>192</v>
      </c>
      <c r="B63" s="119"/>
      <c r="C63" s="119"/>
      <c r="D63" s="120"/>
      <c r="E63" s="13">
        <f>SUM(E64:E77)</f>
        <v>18399.29</v>
      </c>
    </row>
    <row r="64" spans="1:5" ht="15">
      <c r="A64" s="14"/>
      <c r="B64" s="14" t="s">
        <v>1779</v>
      </c>
      <c r="C64" s="14" t="s">
        <v>151</v>
      </c>
      <c r="D64" s="14" t="s">
        <v>1537</v>
      </c>
      <c r="E64" s="15">
        <v>937.4</v>
      </c>
    </row>
    <row r="65" spans="1:5" ht="15">
      <c r="A65" s="14"/>
      <c r="B65" s="14" t="s">
        <v>2533</v>
      </c>
      <c r="C65" s="14" t="s">
        <v>149</v>
      </c>
      <c r="D65" s="14" t="s">
        <v>2535</v>
      </c>
      <c r="E65" s="15">
        <v>2826.86</v>
      </c>
    </row>
    <row r="66" spans="1:5" ht="15">
      <c r="A66" s="14"/>
      <c r="B66" s="14" t="s">
        <v>854</v>
      </c>
      <c r="C66" s="14" t="s">
        <v>152</v>
      </c>
      <c r="D66" s="14" t="s">
        <v>2535</v>
      </c>
      <c r="E66" s="15">
        <v>374.6</v>
      </c>
    </row>
    <row r="67" spans="1:5" ht="15">
      <c r="A67" s="14"/>
      <c r="B67" s="14" t="s">
        <v>1777</v>
      </c>
      <c r="C67" s="14" t="s">
        <v>1940</v>
      </c>
      <c r="D67" s="14" t="s">
        <v>2365</v>
      </c>
      <c r="E67" s="15">
        <f>41.29*7</f>
        <v>289.03</v>
      </c>
    </row>
    <row r="68" spans="1:5" ht="15">
      <c r="A68" s="14"/>
      <c r="B68" s="14" t="s">
        <v>411</v>
      </c>
      <c r="C68" s="14" t="s">
        <v>147</v>
      </c>
      <c r="D68" s="14" t="s">
        <v>1783</v>
      </c>
      <c r="E68" s="15">
        <v>1596.28</v>
      </c>
    </row>
    <row r="69" spans="1:5" ht="15">
      <c r="A69" s="14"/>
      <c r="B69" s="14" t="s">
        <v>2225</v>
      </c>
      <c r="C69" s="14" t="s">
        <v>148</v>
      </c>
      <c r="D69" s="14" t="s">
        <v>1783</v>
      </c>
      <c r="E69" s="15">
        <v>3149.5</v>
      </c>
    </row>
    <row r="70" spans="1:5" ht="15">
      <c r="A70" s="14"/>
      <c r="B70" s="14" t="s">
        <v>2595</v>
      </c>
      <c r="C70" s="14" t="s">
        <v>149</v>
      </c>
      <c r="D70" s="14" t="s">
        <v>1783</v>
      </c>
      <c r="E70" s="15">
        <v>4771.76</v>
      </c>
    </row>
    <row r="71" spans="1:5" ht="15">
      <c r="A71" s="14"/>
      <c r="B71" s="14" t="s">
        <v>1594</v>
      </c>
      <c r="C71" s="14" t="s">
        <v>1942</v>
      </c>
      <c r="D71" s="14" t="s">
        <v>1595</v>
      </c>
      <c r="E71" s="15">
        <v>191.57</v>
      </c>
    </row>
    <row r="72" spans="1:5" ht="15">
      <c r="A72" s="14"/>
      <c r="B72" s="14" t="s">
        <v>990</v>
      </c>
      <c r="C72" s="14" t="s">
        <v>1942</v>
      </c>
      <c r="D72" s="14" t="s">
        <v>989</v>
      </c>
      <c r="E72" s="15">
        <v>1121.92</v>
      </c>
    </row>
    <row r="73" spans="1:5" ht="15">
      <c r="A73" s="14"/>
      <c r="B73" s="14" t="s">
        <v>2201</v>
      </c>
      <c r="C73" s="14" t="s">
        <v>1942</v>
      </c>
      <c r="D73" s="14" t="s">
        <v>2202</v>
      </c>
      <c r="E73" s="15">
        <v>726.72</v>
      </c>
    </row>
    <row r="74" spans="1:5" ht="15">
      <c r="A74" s="14"/>
      <c r="B74" s="18" t="s">
        <v>1282</v>
      </c>
      <c r="C74" s="14" t="s">
        <v>1942</v>
      </c>
      <c r="D74" s="14" t="s">
        <v>2202</v>
      </c>
      <c r="E74" s="18">
        <v>923.13</v>
      </c>
    </row>
    <row r="75" spans="1:5" ht="30">
      <c r="A75" s="14"/>
      <c r="B75" s="14" t="s">
        <v>270</v>
      </c>
      <c r="C75" s="14" t="s">
        <v>150</v>
      </c>
      <c r="D75" s="14" t="s">
        <v>1595</v>
      </c>
      <c r="E75" s="15">
        <v>188.61</v>
      </c>
    </row>
    <row r="76" spans="1:5" ht="15">
      <c r="A76" s="14"/>
      <c r="B76" s="14" t="s">
        <v>1095</v>
      </c>
      <c r="C76" s="14" t="s">
        <v>150</v>
      </c>
      <c r="D76" s="14" t="s">
        <v>2394</v>
      </c>
      <c r="E76" s="15">
        <v>196.61</v>
      </c>
    </row>
    <row r="77" spans="1:5" ht="15">
      <c r="A77" s="14"/>
      <c r="B77" s="14" t="s">
        <v>1096</v>
      </c>
      <c r="C77" s="14" t="s">
        <v>151</v>
      </c>
      <c r="D77" s="14" t="s">
        <v>1177</v>
      </c>
      <c r="E77" s="15">
        <v>1105.3</v>
      </c>
    </row>
    <row r="78" spans="1:5" ht="15">
      <c r="A78" s="118" t="s">
        <v>196</v>
      </c>
      <c r="B78" s="119"/>
      <c r="C78" s="119"/>
      <c r="D78" s="120"/>
      <c r="E78" s="13">
        <v>71430.84</v>
      </c>
    </row>
    <row r="79" spans="1:5" ht="15">
      <c r="A79" s="118" t="s">
        <v>199</v>
      </c>
      <c r="B79" s="119"/>
      <c r="C79" s="119"/>
      <c r="D79" s="120"/>
      <c r="E79" s="13">
        <f>SUM(E80:E91)</f>
        <v>178142.1045</v>
      </c>
    </row>
    <row r="80" spans="1:5" ht="15">
      <c r="A80" s="14"/>
      <c r="B80" s="14">
        <v>4578.9</v>
      </c>
      <c r="C80" s="14" t="s">
        <v>146</v>
      </c>
      <c r="D80" s="14">
        <v>3.12</v>
      </c>
      <c r="E80" s="15">
        <f aca="true" t="shared" si="0" ref="E80:E91">B80*D80</f>
        <v>14286.168</v>
      </c>
    </row>
    <row r="81" spans="1:5" ht="15">
      <c r="A81" s="14"/>
      <c r="B81" s="14">
        <v>4578.9</v>
      </c>
      <c r="C81" s="14" t="s">
        <v>145</v>
      </c>
      <c r="D81" s="14">
        <v>3.106</v>
      </c>
      <c r="E81" s="15">
        <f t="shared" si="0"/>
        <v>14222.0634</v>
      </c>
    </row>
    <row r="82" spans="1:5" ht="15">
      <c r="A82" s="14"/>
      <c r="B82" s="14">
        <v>4578.9</v>
      </c>
      <c r="C82" s="14" t="s">
        <v>147</v>
      </c>
      <c r="D82" s="14">
        <v>3.324</v>
      </c>
      <c r="E82" s="15">
        <f t="shared" si="0"/>
        <v>15220.263599999998</v>
      </c>
    </row>
    <row r="83" spans="1:5" ht="15">
      <c r="A83" s="14"/>
      <c r="B83" s="14">
        <v>4578.9</v>
      </c>
      <c r="C83" s="14" t="s">
        <v>148</v>
      </c>
      <c r="D83" s="14">
        <v>3.5</v>
      </c>
      <c r="E83" s="15">
        <f t="shared" si="0"/>
        <v>16026.149999999998</v>
      </c>
    </row>
    <row r="84" spans="1:5" ht="15">
      <c r="A84" s="14"/>
      <c r="B84" s="14">
        <v>4578.9</v>
      </c>
      <c r="C84" s="14" t="s">
        <v>149</v>
      </c>
      <c r="D84" s="14">
        <v>3.159</v>
      </c>
      <c r="E84" s="15">
        <f t="shared" si="0"/>
        <v>14464.745099999998</v>
      </c>
    </row>
    <row r="85" spans="1:5" ht="15">
      <c r="A85" s="14"/>
      <c r="B85" s="14">
        <v>4578.9</v>
      </c>
      <c r="C85" s="14" t="s">
        <v>152</v>
      </c>
      <c r="D85" s="14">
        <v>3.526</v>
      </c>
      <c r="E85" s="15">
        <f t="shared" si="0"/>
        <v>16145.201399999998</v>
      </c>
    </row>
    <row r="86" spans="1:5" ht="15">
      <c r="A86" s="14"/>
      <c r="B86" s="14">
        <v>4578.9</v>
      </c>
      <c r="C86" s="14" t="s">
        <v>1940</v>
      </c>
      <c r="D86" s="14">
        <v>3</v>
      </c>
      <c r="E86" s="15">
        <f t="shared" si="0"/>
        <v>13736.699999999999</v>
      </c>
    </row>
    <row r="87" spans="1:5" ht="15">
      <c r="A87" s="14"/>
      <c r="B87" s="14">
        <v>4578.9</v>
      </c>
      <c r="C87" s="14" t="s">
        <v>1941</v>
      </c>
      <c r="D87" s="14">
        <v>3.12</v>
      </c>
      <c r="E87" s="15">
        <f t="shared" si="0"/>
        <v>14286.168</v>
      </c>
    </row>
    <row r="88" spans="1:5" ht="15">
      <c r="A88" s="14"/>
      <c r="B88" s="14">
        <v>4578.9</v>
      </c>
      <c r="C88" s="14" t="s">
        <v>1942</v>
      </c>
      <c r="D88" s="14">
        <v>3.69</v>
      </c>
      <c r="E88" s="15">
        <f t="shared" si="0"/>
        <v>16896.141</v>
      </c>
    </row>
    <row r="89" spans="1:5" ht="15">
      <c r="A89" s="14"/>
      <c r="B89" s="14">
        <v>4578.9</v>
      </c>
      <c r="C89" s="14" t="s">
        <v>150</v>
      </c>
      <c r="D89" s="14">
        <v>3.12</v>
      </c>
      <c r="E89" s="15">
        <f t="shared" si="0"/>
        <v>14286.168</v>
      </c>
    </row>
    <row r="90" spans="1:5" ht="15">
      <c r="A90" s="14"/>
      <c r="B90" s="14">
        <v>4578.9</v>
      </c>
      <c r="C90" s="14" t="s">
        <v>144</v>
      </c>
      <c r="D90" s="14">
        <v>3.12</v>
      </c>
      <c r="E90" s="15">
        <f t="shared" si="0"/>
        <v>14286.168</v>
      </c>
    </row>
    <row r="91" spans="1:5" ht="15">
      <c r="A91" s="14"/>
      <c r="B91" s="14">
        <v>4578.9</v>
      </c>
      <c r="C91" s="14" t="s">
        <v>151</v>
      </c>
      <c r="D91" s="14">
        <v>3.12</v>
      </c>
      <c r="E91" s="15">
        <f t="shared" si="0"/>
        <v>14286.168</v>
      </c>
    </row>
    <row r="92" spans="1:5" ht="15">
      <c r="A92" s="118" t="s">
        <v>194</v>
      </c>
      <c r="B92" s="119"/>
      <c r="C92" s="119"/>
      <c r="D92" s="120"/>
      <c r="E92" s="13">
        <f>SUM(E93:E101)</f>
        <v>8070.030000000001</v>
      </c>
    </row>
    <row r="93" spans="1:5" ht="15">
      <c r="A93" s="14"/>
      <c r="B93" s="14" t="s">
        <v>1777</v>
      </c>
      <c r="C93" s="14" t="s">
        <v>147</v>
      </c>
      <c r="D93" s="14" t="s">
        <v>2217</v>
      </c>
      <c r="E93" s="15">
        <v>133.75</v>
      </c>
    </row>
    <row r="94" spans="1:5" ht="15">
      <c r="A94" s="14"/>
      <c r="B94" s="14" t="s">
        <v>1777</v>
      </c>
      <c r="C94" s="14" t="s">
        <v>1940</v>
      </c>
      <c r="D94" s="14" t="s">
        <v>2556</v>
      </c>
      <c r="E94" s="15">
        <v>133.75</v>
      </c>
    </row>
    <row r="95" spans="1:5" ht="15">
      <c r="A95" s="14"/>
      <c r="B95" s="14" t="s">
        <v>1872</v>
      </c>
      <c r="C95" s="14" t="s">
        <v>1940</v>
      </c>
      <c r="D95" s="14" t="s">
        <v>1893</v>
      </c>
      <c r="E95" s="15">
        <v>624</v>
      </c>
    </row>
    <row r="96" spans="1:5" ht="15">
      <c r="A96" s="14"/>
      <c r="B96" s="14" t="s">
        <v>1894</v>
      </c>
      <c r="C96" s="14" t="s">
        <v>1940</v>
      </c>
      <c r="D96" s="14" t="s">
        <v>1897</v>
      </c>
      <c r="E96" s="15">
        <v>376</v>
      </c>
    </row>
    <row r="97" spans="1:5" ht="15">
      <c r="A97" s="14"/>
      <c r="B97" s="14" t="s">
        <v>2057</v>
      </c>
      <c r="C97" s="14" t="s">
        <v>1941</v>
      </c>
      <c r="D97" s="14" t="s">
        <v>2058</v>
      </c>
      <c r="E97" s="15">
        <v>4310.77</v>
      </c>
    </row>
    <row r="98" spans="1:5" ht="30">
      <c r="A98" s="14"/>
      <c r="B98" s="14" t="s">
        <v>1023</v>
      </c>
      <c r="C98" s="14" t="s">
        <v>1942</v>
      </c>
      <c r="D98" s="14" t="s">
        <v>1031</v>
      </c>
      <c r="E98" s="15">
        <v>736.26</v>
      </c>
    </row>
    <row r="99" spans="1:5" ht="15">
      <c r="A99" s="14"/>
      <c r="B99" s="14" t="s">
        <v>2632</v>
      </c>
      <c r="C99" s="14" t="s">
        <v>1942</v>
      </c>
      <c r="D99" s="14" t="s">
        <v>1051</v>
      </c>
      <c r="E99" s="15">
        <v>104.49</v>
      </c>
    </row>
    <row r="100" spans="1:5" ht="15">
      <c r="A100" s="14"/>
      <c r="B100" s="14" t="s">
        <v>2507</v>
      </c>
      <c r="C100" s="14" t="s">
        <v>144</v>
      </c>
      <c r="D100" s="14" t="s">
        <v>2395</v>
      </c>
      <c r="E100" s="15">
        <v>1000</v>
      </c>
    </row>
    <row r="101" spans="1:5" ht="15">
      <c r="A101" s="14"/>
      <c r="B101" s="14" t="s">
        <v>176</v>
      </c>
      <c r="C101" s="14" t="s">
        <v>151</v>
      </c>
      <c r="D101" s="14" t="s">
        <v>2396</v>
      </c>
      <c r="E101" s="15">
        <v>651.01</v>
      </c>
    </row>
    <row r="102" spans="1:5" ht="15">
      <c r="A102" s="118" t="s">
        <v>200</v>
      </c>
      <c r="B102" s="119"/>
      <c r="C102" s="119"/>
      <c r="D102" s="120"/>
      <c r="E102" s="13">
        <f>SUM(E103:E104)</f>
        <v>6127.48</v>
      </c>
    </row>
    <row r="103" spans="1:5" ht="15">
      <c r="A103" s="14"/>
      <c r="B103" s="14"/>
      <c r="C103" s="14"/>
      <c r="D103" s="14" t="s">
        <v>1488</v>
      </c>
      <c r="E103" s="15">
        <v>4945.2</v>
      </c>
    </row>
    <row r="104" spans="1:5" ht="15">
      <c r="A104" s="14"/>
      <c r="B104" s="14" t="s">
        <v>131</v>
      </c>
      <c r="C104" s="14" t="s">
        <v>152</v>
      </c>
      <c r="D104" s="14" t="s">
        <v>133</v>
      </c>
      <c r="E104" s="15">
        <v>1182.28</v>
      </c>
    </row>
    <row r="105" spans="1:5" ht="15">
      <c r="A105" s="116" t="s">
        <v>226</v>
      </c>
      <c r="B105" s="116"/>
      <c r="C105" s="116"/>
      <c r="D105" s="116"/>
      <c r="E105" s="18">
        <v>57694.14</v>
      </c>
    </row>
    <row r="106" spans="1:5" ht="15">
      <c r="A106" s="116" t="s">
        <v>217</v>
      </c>
      <c r="B106" s="116"/>
      <c r="C106" s="116"/>
      <c r="D106" s="116"/>
      <c r="E106" s="18">
        <v>85978.3</v>
      </c>
    </row>
    <row r="107" spans="1:5" ht="15">
      <c r="A107" s="116" t="s">
        <v>1292</v>
      </c>
      <c r="B107" s="116"/>
      <c r="C107" s="116"/>
      <c r="D107" s="116"/>
      <c r="E107" s="18">
        <v>104699.52</v>
      </c>
    </row>
    <row r="108" spans="1:5" ht="15">
      <c r="A108" s="117" t="s">
        <v>1293</v>
      </c>
      <c r="B108" s="117"/>
      <c r="C108" s="117"/>
      <c r="D108" s="117"/>
      <c r="E108" s="30">
        <f>SUM(E3+E16+E105+E106+E107)</f>
        <v>750286.1645000001</v>
      </c>
    </row>
    <row r="109" spans="1:5" ht="15">
      <c r="A109" s="113" t="s">
        <v>1294</v>
      </c>
      <c r="B109" s="113"/>
      <c r="C109" s="113"/>
      <c r="D109" s="113"/>
      <c r="E109" s="18">
        <v>919077.7</v>
      </c>
    </row>
    <row r="110" spans="1:5" ht="15">
      <c r="A110" s="113" t="s">
        <v>1295</v>
      </c>
      <c r="B110" s="113"/>
      <c r="C110" s="113"/>
      <c r="D110" s="113"/>
      <c r="E110" s="18">
        <v>127917.52</v>
      </c>
    </row>
    <row r="111" spans="1:5" ht="15">
      <c r="A111" s="113" t="s">
        <v>831</v>
      </c>
      <c r="B111" s="113"/>
      <c r="C111" s="113"/>
      <c r="D111" s="113"/>
      <c r="E111" s="18">
        <v>2194481.4</v>
      </c>
    </row>
    <row r="112" spans="1:5" ht="15">
      <c r="A112" s="113" t="s">
        <v>832</v>
      </c>
      <c r="B112" s="113"/>
      <c r="C112" s="113"/>
      <c r="D112" s="113"/>
      <c r="E112" s="18">
        <v>1764586.9</v>
      </c>
    </row>
    <row r="113" spans="1:5" ht="15">
      <c r="A113" s="113" t="s">
        <v>833</v>
      </c>
      <c r="B113" s="113"/>
      <c r="C113" s="113"/>
      <c r="D113" s="113"/>
      <c r="E113" s="18">
        <f>1806359.19+7762</f>
        <v>1814121.19</v>
      </c>
    </row>
    <row r="114" spans="1:5" ht="15">
      <c r="A114" s="113" t="s">
        <v>834</v>
      </c>
      <c r="B114" s="113"/>
      <c r="C114" s="113"/>
      <c r="D114" s="113"/>
      <c r="E114" s="18">
        <v>304296.76</v>
      </c>
    </row>
    <row r="115" spans="1:5" ht="15">
      <c r="A115" s="113" t="s">
        <v>835</v>
      </c>
      <c r="B115" s="113"/>
      <c r="C115" s="113"/>
      <c r="D115" s="113"/>
      <c r="E115" s="18">
        <v>243437.41</v>
      </c>
    </row>
    <row r="116" spans="1:5" ht="15">
      <c r="A116" s="113" t="s">
        <v>836</v>
      </c>
      <c r="B116" s="113"/>
      <c r="C116" s="113"/>
      <c r="D116" s="113"/>
      <c r="E116" s="18">
        <v>0</v>
      </c>
    </row>
    <row r="117" spans="1:5" ht="15">
      <c r="A117" s="113" t="s">
        <v>1102</v>
      </c>
      <c r="B117" s="113"/>
      <c r="C117" s="113"/>
      <c r="D117" s="113"/>
      <c r="E117" s="15">
        <f>SUM(E111-E113)</f>
        <v>380360.20999999996</v>
      </c>
    </row>
    <row r="118" spans="1:5" ht="15">
      <c r="A118" s="113" t="s">
        <v>1538</v>
      </c>
      <c r="B118" s="113"/>
      <c r="C118" s="113"/>
      <c r="D118" s="113"/>
      <c r="E118" s="15">
        <f>SUM(E114-E116)</f>
        <v>304296.76</v>
      </c>
    </row>
    <row r="119" spans="1:5" ht="15">
      <c r="A119" s="113" t="s">
        <v>2213</v>
      </c>
      <c r="B119" s="113"/>
      <c r="C119" s="113"/>
      <c r="D119" s="113"/>
      <c r="E119" s="15">
        <f>SUM(E112-E113)</f>
        <v>-49534.29000000004</v>
      </c>
    </row>
  </sheetData>
  <sheetProtection/>
  <mergeCells count="31">
    <mergeCell ref="A14:D14"/>
    <mergeCell ref="A29:D29"/>
    <mergeCell ref="A1:E1"/>
    <mergeCell ref="B3:C3"/>
    <mergeCell ref="A4:D4"/>
    <mergeCell ref="A7:D7"/>
    <mergeCell ref="B16:C16"/>
    <mergeCell ref="A17:D17"/>
    <mergeCell ref="A112:D112"/>
    <mergeCell ref="A52:D52"/>
    <mergeCell ref="A23:D23"/>
    <mergeCell ref="A114:D114"/>
    <mergeCell ref="A110:D110"/>
    <mergeCell ref="A79:D79"/>
    <mergeCell ref="A59:D59"/>
    <mergeCell ref="A63:D63"/>
    <mergeCell ref="A78:D78"/>
    <mergeCell ref="A92:D92"/>
    <mergeCell ref="A119:D119"/>
    <mergeCell ref="A115:D115"/>
    <mergeCell ref="A116:D116"/>
    <mergeCell ref="A117:D117"/>
    <mergeCell ref="A118:D118"/>
    <mergeCell ref="A113:D113"/>
    <mergeCell ref="A102:D102"/>
    <mergeCell ref="A105:D105"/>
    <mergeCell ref="A106:D106"/>
    <mergeCell ref="A111:D111"/>
    <mergeCell ref="A109:D109"/>
    <mergeCell ref="A108:D108"/>
    <mergeCell ref="A107:D107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45"/>
  <sheetViews>
    <sheetView zoomScalePageLayoutView="0" workbookViewId="0" topLeftCell="A1">
      <pane ySplit="1" topLeftCell="A8" activePane="bottomLeft" state="frozen"/>
      <selection pane="topLeft" activeCell="A2" sqref="A2"/>
      <selection pane="bottomLeft" activeCell="D13" sqref="D13"/>
    </sheetView>
  </sheetViews>
  <sheetFormatPr defaultColWidth="13.375" defaultRowHeight="12.75"/>
  <cols>
    <col min="1" max="1" width="3.625" style="1" customWidth="1"/>
    <col min="2" max="2" width="8.875" style="1" customWidth="1"/>
    <col min="3" max="3" width="11.25390625" style="1" customWidth="1"/>
    <col min="4" max="4" width="68.00390625" style="1" customWidth="1"/>
    <col min="5" max="5" width="14.25390625" style="1" customWidth="1"/>
    <col min="6" max="6" width="14.625" style="1" customWidth="1"/>
    <col min="7" max="9" width="11.375" style="1" customWidth="1"/>
    <col min="10" max="99" width="12.375" style="1" customWidth="1"/>
    <col min="100" max="16384" width="13.375" style="1" customWidth="1"/>
  </cols>
  <sheetData>
    <row r="1" spans="1:5" ht="15.75">
      <c r="A1" s="121" t="s">
        <v>2362</v>
      </c>
      <c r="B1" s="121"/>
      <c r="C1" s="121"/>
      <c r="D1" s="121"/>
      <c r="E1" s="121"/>
    </row>
    <row r="2" spans="1:5" ht="45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33" t="s">
        <v>1943</v>
      </c>
      <c r="C3" s="133"/>
      <c r="D3" s="10"/>
      <c r="E3" s="16">
        <f>SUM(E4+E9+E11+E18)</f>
        <v>305848.43</v>
      </c>
    </row>
    <row r="4" spans="1:5" ht="15">
      <c r="A4" s="118" t="s">
        <v>1946</v>
      </c>
      <c r="B4" s="119"/>
      <c r="C4" s="119"/>
      <c r="D4" s="120"/>
      <c r="E4" s="13">
        <f>SUM(E5:E8)</f>
        <v>92626.43999999999</v>
      </c>
    </row>
    <row r="5" spans="1:5" ht="15">
      <c r="A5" s="11"/>
      <c r="B5" s="14" t="s">
        <v>162</v>
      </c>
      <c r="C5" s="14" t="s">
        <v>145</v>
      </c>
      <c r="D5" s="14" t="s">
        <v>163</v>
      </c>
      <c r="E5" s="15">
        <v>19015.03</v>
      </c>
    </row>
    <row r="6" spans="1:5" ht="15">
      <c r="A6" s="11"/>
      <c r="B6" s="14" t="s">
        <v>91</v>
      </c>
      <c r="C6" s="14" t="s">
        <v>1941</v>
      </c>
      <c r="D6" s="14" t="s">
        <v>95</v>
      </c>
      <c r="E6" s="15">
        <v>22067.56</v>
      </c>
    </row>
    <row r="7" spans="1:5" ht="15">
      <c r="A7" s="11"/>
      <c r="B7" s="14" t="s">
        <v>255</v>
      </c>
      <c r="C7" s="14" t="s">
        <v>1941</v>
      </c>
      <c r="D7" s="14" t="s">
        <v>256</v>
      </c>
      <c r="E7" s="15">
        <v>30442.4</v>
      </c>
    </row>
    <row r="8" spans="1:5" ht="15">
      <c r="A8" s="11"/>
      <c r="B8" s="14" t="s">
        <v>257</v>
      </c>
      <c r="C8" s="14" t="s">
        <v>1941</v>
      </c>
      <c r="D8" s="14" t="s">
        <v>258</v>
      </c>
      <c r="E8" s="15">
        <v>21101.45</v>
      </c>
    </row>
    <row r="9" spans="1:5" ht="15">
      <c r="A9" s="118" t="s">
        <v>1948</v>
      </c>
      <c r="B9" s="119"/>
      <c r="C9" s="119"/>
      <c r="D9" s="120"/>
      <c r="E9" s="13">
        <f>SUM(E10)</f>
        <v>22909.71</v>
      </c>
    </row>
    <row r="10" spans="1:5" ht="15">
      <c r="A10" s="11"/>
      <c r="B10" s="14" t="s">
        <v>1034</v>
      </c>
      <c r="C10" s="14" t="s">
        <v>151</v>
      </c>
      <c r="D10" s="14" t="s">
        <v>2363</v>
      </c>
      <c r="E10" s="15">
        <v>22909.71</v>
      </c>
    </row>
    <row r="11" spans="1:5" ht="15">
      <c r="A11" s="118" t="s">
        <v>1241</v>
      </c>
      <c r="B11" s="119"/>
      <c r="C11" s="119"/>
      <c r="D11" s="120"/>
      <c r="E11" s="13">
        <f>SUM(E12:E17)</f>
        <v>127483.56</v>
      </c>
    </row>
    <row r="12" spans="1:5" ht="15">
      <c r="A12" s="11"/>
      <c r="B12" s="14" t="s">
        <v>75</v>
      </c>
      <c r="C12" s="14" t="s">
        <v>1941</v>
      </c>
      <c r="D12" s="14" t="s">
        <v>76</v>
      </c>
      <c r="E12" s="15">
        <v>31278.31</v>
      </c>
    </row>
    <row r="13" spans="1:5" ht="15">
      <c r="A13" s="11"/>
      <c r="B13" s="14" t="s">
        <v>1784</v>
      </c>
      <c r="C13" s="14" t="s">
        <v>147</v>
      </c>
      <c r="D13" s="14" t="s">
        <v>1785</v>
      </c>
      <c r="E13" s="15">
        <v>22964.25</v>
      </c>
    </row>
    <row r="14" spans="1:5" ht="15">
      <c r="A14" s="11"/>
      <c r="B14" s="14" t="s">
        <v>2269</v>
      </c>
      <c r="C14" s="14" t="s">
        <v>148</v>
      </c>
      <c r="D14" s="14" t="s">
        <v>2270</v>
      </c>
      <c r="E14" s="15">
        <v>15107.87</v>
      </c>
    </row>
    <row r="15" spans="1:5" ht="15">
      <c r="A15" s="11"/>
      <c r="B15" s="14" t="s">
        <v>2528</v>
      </c>
      <c r="C15" s="14" t="s">
        <v>149</v>
      </c>
      <c r="D15" s="14" t="s">
        <v>2529</v>
      </c>
      <c r="E15" s="15">
        <v>10174.61</v>
      </c>
    </row>
    <row r="16" spans="1:5" ht="15">
      <c r="A16" s="11"/>
      <c r="B16" s="14" t="s">
        <v>1281</v>
      </c>
      <c r="C16" s="14" t="s">
        <v>1942</v>
      </c>
      <c r="D16" s="14" t="s">
        <v>1663</v>
      </c>
      <c r="E16" s="15">
        <v>32874.7</v>
      </c>
    </row>
    <row r="17" spans="1:5" ht="15">
      <c r="A17" s="11"/>
      <c r="B17" s="14" t="s">
        <v>2445</v>
      </c>
      <c r="C17" s="14" t="s">
        <v>147</v>
      </c>
      <c r="D17" s="14" t="s">
        <v>2446</v>
      </c>
      <c r="E17" s="15">
        <v>15083.82</v>
      </c>
    </row>
    <row r="18" spans="1:5" ht="15">
      <c r="A18" s="118" t="s">
        <v>1951</v>
      </c>
      <c r="B18" s="119"/>
      <c r="C18" s="119"/>
      <c r="D18" s="120"/>
      <c r="E18" s="13">
        <f>SUM(E19:E22)</f>
        <v>62828.72</v>
      </c>
    </row>
    <row r="19" spans="1:5" ht="15">
      <c r="A19" s="14"/>
      <c r="B19" s="14" t="s">
        <v>1685</v>
      </c>
      <c r="C19" s="14" t="s">
        <v>145</v>
      </c>
      <c r="D19" s="14" t="s">
        <v>1686</v>
      </c>
      <c r="E19" s="15">
        <v>7707.71</v>
      </c>
    </row>
    <row r="20" spans="1:5" ht="15">
      <c r="A20" s="14"/>
      <c r="B20" s="14" t="s">
        <v>1720</v>
      </c>
      <c r="C20" s="14" t="s">
        <v>145</v>
      </c>
      <c r="D20" s="14" t="s">
        <v>1721</v>
      </c>
      <c r="E20" s="15">
        <v>13790.82</v>
      </c>
    </row>
    <row r="21" spans="1:5" ht="15">
      <c r="A21" s="14"/>
      <c r="B21" s="14" t="s">
        <v>2443</v>
      </c>
      <c r="C21" s="14" t="s">
        <v>147</v>
      </c>
      <c r="D21" s="14" t="s">
        <v>2444</v>
      </c>
      <c r="E21" s="15">
        <v>13421.87</v>
      </c>
    </row>
    <row r="22" spans="1:5" ht="15">
      <c r="A22" s="14"/>
      <c r="B22" s="14" t="s">
        <v>1035</v>
      </c>
      <c r="C22" s="14" t="s">
        <v>151</v>
      </c>
      <c r="D22" s="14" t="s">
        <v>1684</v>
      </c>
      <c r="E22" s="15">
        <v>27908.32</v>
      </c>
    </row>
    <row r="23" spans="1:5" ht="15">
      <c r="A23" s="10"/>
      <c r="B23" s="133" t="s">
        <v>1978</v>
      </c>
      <c r="C23" s="133"/>
      <c r="D23" s="10"/>
      <c r="E23" s="16">
        <f>SUM(E24+E30+E38+E61+E78+E87+E100+E101+E114+E129)</f>
        <v>537946.586</v>
      </c>
    </row>
    <row r="24" spans="1:5" ht="15">
      <c r="A24" s="118" t="s">
        <v>1945</v>
      </c>
      <c r="B24" s="119"/>
      <c r="C24" s="119"/>
      <c r="D24" s="120"/>
      <c r="E24" s="13">
        <f>SUM(E25:E29)</f>
        <v>4089.88</v>
      </c>
    </row>
    <row r="25" spans="1:5" ht="15">
      <c r="A25" s="14"/>
      <c r="B25" s="17" t="s">
        <v>2180</v>
      </c>
      <c r="C25" s="14" t="s">
        <v>146</v>
      </c>
      <c r="D25" s="14" t="s">
        <v>2186</v>
      </c>
      <c r="E25" s="15">
        <v>159.51</v>
      </c>
    </row>
    <row r="26" spans="1:5" ht="15">
      <c r="A26" s="14"/>
      <c r="B26" s="17" t="s">
        <v>1434</v>
      </c>
      <c r="C26" s="14" t="s">
        <v>145</v>
      </c>
      <c r="D26" s="14" t="s">
        <v>1435</v>
      </c>
      <c r="E26" s="15">
        <v>263.28</v>
      </c>
    </row>
    <row r="27" spans="1:5" ht="15">
      <c r="A27" s="14"/>
      <c r="B27" s="17" t="s">
        <v>428</v>
      </c>
      <c r="C27" s="14" t="s">
        <v>147</v>
      </c>
      <c r="D27" s="14" t="s">
        <v>429</v>
      </c>
      <c r="E27" s="15">
        <v>433</v>
      </c>
    </row>
    <row r="28" spans="1:5" ht="30">
      <c r="A28" s="14"/>
      <c r="B28" s="17" t="s">
        <v>815</v>
      </c>
      <c r="C28" s="14" t="s">
        <v>1940</v>
      </c>
      <c r="D28" s="14" t="s">
        <v>820</v>
      </c>
      <c r="E28" s="15">
        <v>2069</v>
      </c>
    </row>
    <row r="29" spans="1:5" ht="15">
      <c r="A29" s="14"/>
      <c r="B29" s="17" t="s">
        <v>1054</v>
      </c>
      <c r="C29" s="14" t="s">
        <v>1942</v>
      </c>
      <c r="D29" s="14" t="s">
        <v>1055</v>
      </c>
      <c r="E29" s="15">
        <v>1165.09</v>
      </c>
    </row>
    <row r="30" spans="1:5" ht="15">
      <c r="A30" s="118" t="s">
        <v>1946</v>
      </c>
      <c r="B30" s="119"/>
      <c r="C30" s="119"/>
      <c r="D30" s="120"/>
      <c r="E30" s="13">
        <f>SUM(E31:E37)</f>
        <v>4153.78</v>
      </c>
    </row>
    <row r="31" spans="1:5" ht="15">
      <c r="A31" s="14"/>
      <c r="B31" s="14" t="s">
        <v>1373</v>
      </c>
      <c r="C31" s="14" t="s">
        <v>145</v>
      </c>
      <c r="D31" s="14" t="s">
        <v>1379</v>
      </c>
      <c r="E31" s="15">
        <v>254.14</v>
      </c>
    </row>
    <row r="32" spans="1:5" ht="15">
      <c r="A32" s="14"/>
      <c r="B32" s="14" t="s">
        <v>2463</v>
      </c>
      <c r="C32" s="14" t="s">
        <v>147</v>
      </c>
      <c r="D32" s="14" t="s">
        <v>2464</v>
      </c>
      <c r="E32" s="15">
        <v>264</v>
      </c>
    </row>
    <row r="33" spans="1:5" ht="15">
      <c r="A33" s="14"/>
      <c r="B33" s="14" t="s">
        <v>1503</v>
      </c>
      <c r="C33" s="14" t="s">
        <v>149</v>
      </c>
      <c r="D33" s="14" t="s">
        <v>1529</v>
      </c>
      <c r="E33" s="15">
        <v>1162.47</v>
      </c>
    </row>
    <row r="34" spans="1:5" ht="15">
      <c r="A34" s="14"/>
      <c r="B34" s="14" t="s">
        <v>911</v>
      </c>
      <c r="C34" s="14" t="s">
        <v>149</v>
      </c>
      <c r="D34" s="14" t="s">
        <v>920</v>
      </c>
      <c r="E34" s="15">
        <v>1750.39</v>
      </c>
    </row>
    <row r="35" spans="1:5" ht="15">
      <c r="A35" s="14"/>
      <c r="B35" s="14" t="s">
        <v>1779</v>
      </c>
      <c r="C35" s="14" t="s">
        <v>150</v>
      </c>
      <c r="D35" s="14" t="s">
        <v>1036</v>
      </c>
      <c r="E35" s="15">
        <v>344.78</v>
      </c>
    </row>
    <row r="36" spans="1:5" ht="15">
      <c r="A36" s="14"/>
      <c r="B36" s="14" t="s">
        <v>789</v>
      </c>
      <c r="C36" s="14" t="s">
        <v>144</v>
      </c>
      <c r="D36" s="14" t="s">
        <v>1037</v>
      </c>
      <c r="E36" s="15">
        <v>189</v>
      </c>
    </row>
    <row r="37" spans="1:5" ht="15">
      <c r="A37" s="14"/>
      <c r="B37" s="14" t="s">
        <v>1391</v>
      </c>
      <c r="C37" s="14" t="s">
        <v>144</v>
      </c>
      <c r="D37" s="14" t="s">
        <v>1614</v>
      </c>
      <c r="E37" s="15">
        <v>189</v>
      </c>
    </row>
    <row r="38" spans="1:5" ht="15">
      <c r="A38" s="118" t="s">
        <v>1947</v>
      </c>
      <c r="B38" s="119"/>
      <c r="C38" s="119"/>
      <c r="D38" s="120"/>
      <c r="E38" s="13">
        <f>SUM(E39:E60)</f>
        <v>94632.38</v>
      </c>
    </row>
    <row r="39" spans="1:5" ht="30">
      <c r="A39" s="14"/>
      <c r="B39" s="17" t="s">
        <v>2027</v>
      </c>
      <c r="C39" s="14" t="s">
        <v>146</v>
      </c>
      <c r="D39" s="14" t="s">
        <v>2045</v>
      </c>
      <c r="E39" s="15">
        <v>13742.29</v>
      </c>
    </row>
    <row r="40" spans="1:5" ht="30">
      <c r="A40" s="14"/>
      <c r="B40" s="17" t="s">
        <v>2046</v>
      </c>
      <c r="C40" s="14"/>
      <c r="D40" s="14" t="s">
        <v>2047</v>
      </c>
      <c r="E40" s="15">
        <v>650.11</v>
      </c>
    </row>
    <row r="41" spans="1:5" ht="15">
      <c r="A41" s="14"/>
      <c r="B41" s="17" t="s">
        <v>1779</v>
      </c>
      <c r="C41" s="14" t="s">
        <v>145</v>
      </c>
      <c r="D41" s="14" t="s">
        <v>1780</v>
      </c>
      <c r="E41" s="15">
        <v>205.08</v>
      </c>
    </row>
    <row r="42" spans="1:5" ht="15">
      <c r="A42" s="14"/>
      <c r="B42" s="17" t="s">
        <v>331</v>
      </c>
      <c r="C42" s="14" t="s">
        <v>147</v>
      </c>
      <c r="D42" s="14" t="s">
        <v>332</v>
      </c>
      <c r="E42" s="15">
        <v>11199</v>
      </c>
    </row>
    <row r="43" spans="1:5" ht="15">
      <c r="A43" s="14"/>
      <c r="B43" s="17" t="s">
        <v>2274</v>
      </c>
      <c r="C43" s="14" t="s">
        <v>148</v>
      </c>
      <c r="D43" s="14" t="s">
        <v>2275</v>
      </c>
      <c r="E43" s="15">
        <v>692.16</v>
      </c>
    </row>
    <row r="44" spans="1:5" ht="15">
      <c r="A44" s="14"/>
      <c r="B44" s="17" t="s">
        <v>51</v>
      </c>
      <c r="C44" s="14" t="s">
        <v>148</v>
      </c>
      <c r="D44" s="14" t="s">
        <v>1956</v>
      </c>
      <c r="E44" s="15">
        <v>3110.7</v>
      </c>
    </row>
    <row r="45" spans="1:5" ht="15">
      <c r="A45" s="14"/>
      <c r="B45" s="17" t="s">
        <v>1959</v>
      </c>
      <c r="C45" s="14" t="s">
        <v>148</v>
      </c>
      <c r="D45" s="14" t="s">
        <v>1932</v>
      </c>
      <c r="E45" s="15">
        <v>1059</v>
      </c>
    </row>
    <row r="46" spans="1:5" ht="15">
      <c r="A46" s="14"/>
      <c r="B46" s="17" t="s">
        <v>1503</v>
      </c>
      <c r="C46" s="14" t="s">
        <v>149</v>
      </c>
      <c r="D46" s="14" t="s">
        <v>1528</v>
      </c>
      <c r="E46" s="15">
        <v>582.93</v>
      </c>
    </row>
    <row r="47" spans="1:5" ht="15">
      <c r="A47" s="14"/>
      <c r="B47" s="17" t="s">
        <v>911</v>
      </c>
      <c r="C47" s="14" t="s">
        <v>149</v>
      </c>
      <c r="D47" s="14" t="s">
        <v>919</v>
      </c>
      <c r="E47" s="15">
        <v>3569.13</v>
      </c>
    </row>
    <row r="48" spans="1:5" ht="15">
      <c r="A48" s="14"/>
      <c r="B48" s="17" t="s">
        <v>1777</v>
      </c>
      <c r="C48" s="14" t="s">
        <v>152</v>
      </c>
      <c r="D48" s="14" t="s">
        <v>2531</v>
      </c>
      <c r="E48" s="15">
        <v>32114</v>
      </c>
    </row>
    <row r="49" spans="1:5" ht="15">
      <c r="A49" s="14"/>
      <c r="B49" s="17" t="s">
        <v>1856</v>
      </c>
      <c r="C49" s="14" t="s">
        <v>1940</v>
      </c>
      <c r="D49" s="14" t="s">
        <v>1861</v>
      </c>
      <c r="E49" s="15">
        <v>3674</v>
      </c>
    </row>
    <row r="50" spans="1:5" ht="30">
      <c r="A50" s="14"/>
      <c r="B50" s="17" t="s">
        <v>21</v>
      </c>
      <c r="C50" s="14" t="s">
        <v>1940</v>
      </c>
      <c r="D50" s="14" t="s">
        <v>28</v>
      </c>
      <c r="E50" s="15">
        <v>12443.05</v>
      </c>
    </row>
    <row r="51" spans="1:5" ht="15">
      <c r="A51" s="14"/>
      <c r="B51" s="17" t="s">
        <v>1777</v>
      </c>
      <c r="C51" s="14" t="s">
        <v>1941</v>
      </c>
      <c r="D51" s="14" t="s">
        <v>46</v>
      </c>
      <c r="E51" s="15">
        <v>86.46</v>
      </c>
    </row>
    <row r="52" spans="1:5" ht="15">
      <c r="A52" s="14"/>
      <c r="B52" s="17" t="s">
        <v>1777</v>
      </c>
      <c r="C52" s="14" t="s">
        <v>1941</v>
      </c>
      <c r="D52" s="14" t="s">
        <v>1134</v>
      </c>
      <c r="E52" s="15">
        <f>56.18*3</f>
        <v>168.54</v>
      </c>
    </row>
    <row r="53" spans="1:5" ht="30">
      <c r="A53" s="14"/>
      <c r="B53" s="17" t="s">
        <v>1449</v>
      </c>
      <c r="C53" s="14" t="s">
        <v>1942</v>
      </c>
      <c r="D53" s="14" t="s">
        <v>1450</v>
      </c>
      <c r="E53" s="15">
        <v>1997.33</v>
      </c>
    </row>
    <row r="54" spans="1:5" ht="15">
      <c r="A54" s="14"/>
      <c r="B54" s="17" t="s">
        <v>1611</v>
      </c>
      <c r="C54" s="14" t="s">
        <v>1942</v>
      </c>
      <c r="D54" s="14" t="s">
        <v>1752</v>
      </c>
      <c r="E54" s="15">
        <v>768.68</v>
      </c>
    </row>
    <row r="55" spans="1:5" ht="15">
      <c r="A55" s="14"/>
      <c r="B55" s="17" t="s">
        <v>1009</v>
      </c>
      <c r="C55" s="14" t="s">
        <v>1942</v>
      </c>
      <c r="D55" s="14" t="s">
        <v>1013</v>
      </c>
      <c r="E55" s="15">
        <v>1120.47</v>
      </c>
    </row>
    <row r="56" spans="1:5" ht="30">
      <c r="A56" s="14"/>
      <c r="B56" s="17" t="s">
        <v>2406</v>
      </c>
      <c r="C56" s="14" t="s">
        <v>1942</v>
      </c>
      <c r="D56" s="14" t="s">
        <v>2409</v>
      </c>
      <c r="E56" s="15">
        <v>4043.65</v>
      </c>
    </row>
    <row r="57" spans="1:5" ht="15">
      <c r="A57" s="14"/>
      <c r="B57" s="17" t="s">
        <v>2417</v>
      </c>
      <c r="C57" s="14" t="s">
        <v>1942</v>
      </c>
      <c r="D57" s="14" t="s">
        <v>2419</v>
      </c>
      <c r="E57" s="15">
        <v>1503.57</v>
      </c>
    </row>
    <row r="58" spans="1:5" ht="15">
      <c r="A58" s="14"/>
      <c r="B58" s="17" t="s">
        <v>840</v>
      </c>
      <c r="C58" s="14" t="s">
        <v>1942</v>
      </c>
      <c r="D58" s="14" t="s">
        <v>1013</v>
      </c>
      <c r="E58" s="15">
        <v>1152.61</v>
      </c>
    </row>
    <row r="59" spans="1:5" ht="15">
      <c r="A59" s="14"/>
      <c r="B59" s="15" t="s">
        <v>1777</v>
      </c>
      <c r="C59" s="14" t="s">
        <v>1942</v>
      </c>
      <c r="D59" s="14" t="s">
        <v>1066</v>
      </c>
      <c r="E59" s="15">
        <v>613.52</v>
      </c>
    </row>
    <row r="60" spans="1:5" ht="15">
      <c r="A60" s="14"/>
      <c r="B60" s="17" t="s">
        <v>1779</v>
      </c>
      <c r="C60" s="14" t="s">
        <v>150</v>
      </c>
      <c r="D60" s="14" t="s">
        <v>1175</v>
      </c>
      <c r="E60" s="15">
        <v>136.1</v>
      </c>
    </row>
    <row r="61" spans="1:5" ht="15">
      <c r="A61" s="118" t="s">
        <v>1948</v>
      </c>
      <c r="B61" s="119"/>
      <c r="C61" s="119"/>
      <c r="D61" s="120"/>
      <c r="E61" s="13">
        <f>SUM(E62:E77)</f>
        <v>24606.46</v>
      </c>
    </row>
    <row r="62" spans="1:5" ht="15">
      <c r="A62" s="14"/>
      <c r="B62" s="17" t="s">
        <v>2022</v>
      </c>
      <c r="C62" s="14" t="s">
        <v>146</v>
      </c>
      <c r="D62" s="14" t="s">
        <v>2023</v>
      </c>
      <c r="E62" s="15">
        <v>1157.1</v>
      </c>
    </row>
    <row r="63" spans="1:5" ht="15">
      <c r="A63" s="14"/>
      <c r="B63" s="17" t="s">
        <v>2196</v>
      </c>
      <c r="C63" s="14"/>
      <c r="D63" s="14" t="s">
        <v>154</v>
      </c>
      <c r="E63" s="15">
        <v>1447.13</v>
      </c>
    </row>
    <row r="64" spans="1:5" ht="15">
      <c r="A64" s="14"/>
      <c r="B64" s="17" t="s">
        <v>171</v>
      </c>
      <c r="C64" s="14" t="s">
        <v>145</v>
      </c>
      <c r="D64" s="14" t="s">
        <v>1368</v>
      </c>
      <c r="E64" s="15">
        <v>2245.47</v>
      </c>
    </row>
    <row r="65" spans="1:5" ht="15">
      <c r="A65" s="14"/>
      <c r="B65" s="17" t="s">
        <v>435</v>
      </c>
      <c r="C65" s="14" t="s">
        <v>147</v>
      </c>
      <c r="D65" s="14" t="s">
        <v>440</v>
      </c>
      <c r="E65" s="15">
        <v>1367</v>
      </c>
    </row>
    <row r="66" spans="1:5" ht="15">
      <c r="A66" s="14"/>
      <c r="B66" s="17" t="s">
        <v>1491</v>
      </c>
      <c r="C66" s="14" t="s">
        <v>148</v>
      </c>
      <c r="D66" s="14" t="s">
        <v>1494</v>
      </c>
      <c r="E66" s="15">
        <v>562.96</v>
      </c>
    </row>
    <row r="67" spans="1:5" ht="15">
      <c r="A67" s="14"/>
      <c r="B67" s="17" t="s">
        <v>2561</v>
      </c>
      <c r="C67" s="14" t="s">
        <v>149</v>
      </c>
      <c r="D67" s="14" t="s">
        <v>367</v>
      </c>
      <c r="E67" s="15">
        <v>3560.99</v>
      </c>
    </row>
    <row r="68" spans="1:5" ht="15">
      <c r="A68" s="14"/>
      <c r="B68" s="17" t="s">
        <v>846</v>
      </c>
      <c r="C68" s="14" t="s">
        <v>149</v>
      </c>
      <c r="D68" s="14" t="s">
        <v>2583</v>
      </c>
      <c r="E68" s="15">
        <v>401.01</v>
      </c>
    </row>
    <row r="69" spans="1:5" ht="15">
      <c r="A69" s="14"/>
      <c r="B69" s="17" t="s">
        <v>879</v>
      </c>
      <c r="C69" s="14" t="s">
        <v>152</v>
      </c>
      <c r="D69" s="14" t="s">
        <v>973</v>
      </c>
      <c r="E69" s="15">
        <v>1731</v>
      </c>
    </row>
    <row r="70" spans="1:5" ht="30">
      <c r="A70" s="14"/>
      <c r="B70" s="17" t="s">
        <v>2546</v>
      </c>
      <c r="C70" s="14" t="s">
        <v>1940</v>
      </c>
      <c r="D70" s="14" t="s">
        <v>810</v>
      </c>
      <c r="E70" s="15">
        <v>3648</v>
      </c>
    </row>
    <row r="71" spans="1:5" ht="30">
      <c r="A71" s="14"/>
      <c r="B71" s="17" t="s">
        <v>12</v>
      </c>
      <c r="C71" s="14" t="s">
        <v>1940</v>
      </c>
      <c r="D71" s="14" t="s">
        <v>17</v>
      </c>
      <c r="E71" s="15">
        <v>1945</v>
      </c>
    </row>
    <row r="72" spans="1:5" ht="15">
      <c r="A72" s="14"/>
      <c r="B72" s="17" t="s">
        <v>35</v>
      </c>
      <c r="C72" s="14" t="s">
        <v>1940</v>
      </c>
      <c r="D72" s="14" t="s">
        <v>36</v>
      </c>
      <c r="E72" s="15">
        <v>2314.33</v>
      </c>
    </row>
    <row r="73" spans="1:5" ht="15">
      <c r="A73" s="14"/>
      <c r="B73" s="17" t="s">
        <v>96</v>
      </c>
      <c r="C73" s="14" t="s">
        <v>1941</v>
      </c>
      <c r="D73" s="14" t="s">
        <v>103</v>
      </c>
      <c r="E73" s="15">
        <v>1239.61</v>
      </c>
    </row>
    <row r="74" spans="1:5" ht="15">
      <c r="A74" s="14"/>
      <c r="B74" s="17" t="s">
        <v>1004</v>
      </c>
      <c r="C74" s="14" t="s">
        <v>1942</v>
      </c>
      <c r="D74" s="14" t="s">
        <v>1006</v>
      </c>
      <c r="E74" s="15">
        <v>735.86</v>
      </c>
    </row>
    <row r="75" spans="1:5" ht="15">
      <c r="A75" s="14"/>
      <c r="B75" s="17" t="s">
        <v>967</v>
      </c>
      <c r="C75" s="14" t="s">
        <v>150</v>
      </c>
      <c r="D75" s="14" t="s">
        <v>1615</v>
      </c>
      <c r="E75" s="15">
        <v>1031</v>
      </c>
    </row>
    <row r="76" spans="1:5" ht="15">
      <c r="A76" s="14"/>
      <c r="B76" s="17" t="s">
        <v>968</v>
      </c>
      <c r="C76" s="14" t="s">
        <v>150</v>
      </c>
      <c r="D76" s="14" t="s">
        <v>1632</v>
      </c>
      <c r="E76" s="15">
        <v>361</v>
      </c>
    </row>
    <row r="77" spans="1:5" ht="15">
      <c r="A77" s="14"/>
      <c r="B77" s="17" t="s">
        <v>1395</v>
      </c>
      <c r="C77" s="14" t="s">
        <v>144</v>
      </c>
      <c r="D77" s="14" t="s">
        <v>1633</v>
      </c>
      <c r="E77" s="15">
        <v>859</v>
      </c>
    </row>
    <row r="78" spans="1:5" ht="15">
      <c r="A78" s="118" t="s">
        <v>2364</v>
      </c>
      <c r="B78" s="119"/>
      <c r="C78" s="119"/>
      <c r="D78" s="120"/>
      <c r="E78" s="13">
        <f>SUM(E79:E86)</f>
        <v>17111.920000000002</v>
      </c>
    </row>
    <row r="79" spans="1:5" ht="15">
      <c r="A79" s="14"/>
      <c r="B79" s="14" t="s">
        <v>1806</v>
      </c>
      <c r="C79" s="14" t="s">
        <v>147</v>
      </c>
      <c r="D79" s="14" t="s">
        <v>1807</v>
      </c>
      <c r="E79" s="15">
        <v>14830</v>
      </c>
    </row>
    <row r="80" spans="1:5" ht="15">
      <c r="A80" s="14"/>
      <c r="B80" s="14" t="s">
        <v>370</v>
      </c>
      <c r="C80" s="14" t="s">
        <v>149</v>
      </c>
      <c r="D80" s="14" t="s">
        <v>2016</v>
      </c>
      <c r="E80" s="15">
        <v>28.01</v>
      </c>
    </row>
    <row r="81" spans="1:5" ht="15">
      <c r="A81" s="14"/>
      <c r="B81" s="14" t="s">
        <v>2600</v>
      </c>
      <c r="C81" s="14" t="s">
        <v>152</v>
      </c>
      <c r="D81" s="14" t="s">
        <v>848</v>
      </c>
      <c r="E81" s="15">
        <v>521.5</v>
      </c>
    </row>
    <row r="82" spans="1:5" ht="15">
      <c r="A82" s="14"/>
      <c r="B82" s="14" t="s">
        <v>1974</v>
      </c>
      <c r="C82" s="14" t="s">
        <v>1941</v>
      </c>
      <c r="D82" s="14" t="s">
        <v>1421</v>
      </c>
      <c r="E82" s="15">
        <v>1178.63</v>
      </c>
    </row>
    <row r="83" spans="1:5" ht="15">
      <c r="A83" s="14"/>
      <c r="B83" s="14" t="s">
        <v>994</v>
      </c>
      <c r="C83" s="14" t="s">
        <v>1942</v>
      </c>
      <c r="D83" s="14" t="s">
        <v>1003</v>
      </c>
      <c r="E83" s="15">
        <v>28.33</v>
      </c>
    </row>
    <row r="84" spans="1:5" ht="15">
      <c r="A84" s="14"/>
      <c r="B84" s="14" t="s">
        <v>1090</v>
      </c>
      <c r="C84" s="14" t="s">
        <v>150</v>
      </c>
      <c r="D84" s="14" t="s">
        <v>1634</v>
      </c>
      <c r="E84" s="15">
        <v>29</v>
      </c>
    </row>
    <row r="85" spans="1:5" ht="15">
      <c r="A85" s="14"/>
      <c r="B85" s="14" t="s">
        <v>1090</v>
      </c>
      <c r="C85" s="14" t="s">
        <v>150</v>
      </c>
      <c r="D85" s="14" t="s">
        <v>1092</v>
      </c>
      <c r="E85" s="15">
        <v>179.45</v>
      </c>
    </row>
    <row r="86" spans="1:5" ht="15">
      <c r="A86" s="14"/>
      <c r="B86" s="14" t="s">
        <v>804</v>
      </c>
      <c r="C86" s="14" t="s">
        <v>151</v>
      </c>
      <c r="D86" s="14" t="s">
        <v>1635</v>
      </c>
      <c r="E86" s="15">
        <v>317</v>
      </c>
    </row>
    <row r="87" spans="1:5" ht="15">
      <c r="A87" s="118" t="s">
        <v>192</v>
      </c>
      <c r="B87" s="119"/>
      <c r="C87" s="119"/>
      <c r="D87" s="120"/>
      <c r="E87" s="13">
        <f>SUM(E88:E99)</f>
        <v>21126.89</v>
      </c>
    </row>
    <row r="88" spans="1:5" ht="15">
      <c r="A88" s="14"/>
      <c r="B88" s="18" t="s">
        <v>1095</v>
      </c>
      <c r="C88" s="14" t="s">
        <v>150</v>
      </c>
      <c r="D88" s="14" t="s">
        <v>2567</v>
      </c>
      <c r="E88" s="18">
        <v>196.61</v>
      </c>
    </row>
    <row r="89" spans="1:5" ht="15">
      <c r="A89" s="14"/>
      <c r="B89" s="14" t="s">
        <v>1779</v>
      </c>
      <c r="C89" s="14" t="s">
        <v>151</v>
      </c>
      <c r="D89" s="14" t="s">
        <v>1636</v>
      </c>
      <c r="E89" s="15">
        <v>186.86</v>
      </c>
    </row>
    <row r="90" spans="1:5" ht="15">
      <c r="A90" s="14"/>
      <c r="B90" s="14" t="s">
        <v>1779</v>
      </c>
      <c r="C90" s="14" t="s">
        <v>151</v>
      </c>
      <c r="D90" s="14" t="s">
        <v>1537</v>
      </c>
      <c r="E90" s="15">
        <v>568</v>
      </c>
    </row>
    <row r="91" spans="1:5" ht="15">
      <c r="A91" s="14"/>
      <c r="B91" s="18" t="s">
        <v>1096</v>
      </c>
      <c r="C91" s="14" t="s">
        <v>151</v>
      </c>
      <c r="D91" s="14" t="s">
        <v>1177</v>
      </c>
      <c r="E91" s="18">
        <v>1105.3</v>
      </c>
    </row>
    <row r="92" spans="1:5" ht="15">
      <c r="A92" s="14"/>
      <c r="B92" s="14" t="s">
        <v>409</v>
      </c>
      <c r="C92" s="14" t="s">
        <v>147</v>
      </c>
      <c r="D92" s="14" t="s">
        <v>410</v>
      </c>
      <c r="E92" s="15">
        <v>2014.64</v>
      </c>
    </row>
    <row r="93" spans="1:5" ht="15">
      <c r="A93" s="14"/>
      <c r="B93" s="14" t="s">
        <v>2225</v>
      </c>
      <c r="C93" s="14" t="s">
        <v>148</v>
      </c>
      <c r="D93" s="14" t="s">
        <v>1783</v>
      </c>
      <c r="E93" s="15">
        <v>4257.92</v>
      </c>
    </row>
    <row r="94" spans="1:5" ht="15">
      <c r="A94" s="14"/>
      <c r="B94" s="14" t="s">
        <v>2595</v>
      </c>
      <c r="C94" s="14" t="s">
        <v>149</v>
      </c>
      <c r="D94" s="14" t="s">
        <v>1783</v>
      </c>
      <c r="E94" s="15">
        <v>4377.36</v>
      </c>
    </row>
    <row r="95" spans="1:5" ht="15">
      <c r="A95" s="14"/>
      <c r="B95" s="14" t="s">
        <v>1531</v>
      </c>
      <c r="C95" s="14" t="s">
        <v>149</v>
      </c>
      <c r="D95" s="14" t="s">
        <v>1729</v>
      </c>
      <c r="E95" s="15">
        <v>6106.72</v>
      </c>
    </row>
    <row r="96" spans="1:5" ht="15">
      <c r="A96" s="14"/>
      <c r="B96" s="14" t="s">
        <v>854</v>
      </c>
      <c r="C96" s="14" t="s">
        <v>152</v>
      </c>
      <c r="D96" s="14" t="s">
        <v>855</v>
      </c>
      <c r="E96" s="15">
        <v>374.6</v>
      </c>
    </row>
    <row r="97" spans="1:5" ht="15">
      <c r="A97" s="14"/>
      <c r="B97" s="14" t="s">
        <v>1777</v>
      </c>
      <c r="C97" s="14" t="s">
        <v>1940</v>
      </c>
      <c r="D97" s="14" t="s">
        <v>2365</v>
      </c>
      <c r="E97" s="15">
        <f>41.29*7</f>
        <v>289.03</v>
      </c>
    </row>
    <row r="98" spans="1:5" ht="15">
      <c r="A98" s="14"/>
      <c r="B98" s="14" t="s">
        <v>2201</v>
      </c>
      <c r="C98" s="14" t="s">
        <v>1942</v>
      </c>
      <c r="D98" s="14" t="s">
        <v>2202</v>
      </c>
      <c r="E98" s="15">
        <v>726.72</v>
      </c>
    </row>
    <row r="99" spans="1:5" ht="15">
      <c r="A99" s="14"/>
      <c r="B99" s="18" t="s">
        <v>1282</v>
      </c>
      <c r="C99" s="14" t="s">
        <v>1942</v>
      </c>
      <c r="D99" s="14" t="s">
        <v>2202</v>
      </c>
      <c r="E99" s="18">
        <v>923.13</v>
      </c>
    </row>
    <row r="100" spans="1:5" ht="15">
      <c r="A100" s="118" t="s">
        <v>196</v>
      </c>
      <c r="B100" s="119"/>
      <c r="C100" s="119"/>
      <c r="D100" s="120"/>
      <c r="E100" s="13">
        <v>92464.32</v>
      </c>
    </row>
    <row r="101" spans="1:5" ht="15">
      <c r="A101" s="118" t="s">
        <v>199</v>
      </c>
      <c r="B101" s="119"/>
      <c r="C101" s="119"/>
      <c r="D101" s="120"/>
      <c r="E101" s="13">
        <f>SUM(E102:E113)</f>
        <v>230597.716</v>
      </c>
    </row>
    <row r="102" spans="1:5" ht="15">
      <c r="A102" s="14"/>
      <c r="B102" s="14">
        <v>5927.2</v>
      </c>
      <c r="C102" s="14" t="s">
        <v>146</v>
      </c>
      <c r="D102" s="14">
        <v>3.12</v>
      </c>
      <c r="E102" s="15">
        <f aca="true" t="shared" si="0" ref="E102:E113">B102*D102</f>
        <v>18492.864</v>
      </c>
    </row>
    <row r="103" spans="1:5" ht="15">
      <c r="A103" s="14"/>
      <c r="B103" s="14">
        <v>5927.2</v>
      </c>
      <c r="C103" s="14" t="s">
        <v>145</v>
      </c>
      <c r="D103" s="14">
        <v>3.106</v>
      </c>
      <c r="E103" s="15">
        <f t="shared" si="0"/>
        <v>18409.8832</v>
      </c>
    </row>
    <row r="104" spans="1:5" ht="15">
      <c r="A104" s="14"/>
      <c r="B104" s="14">
        <v>5927.2</v>
      </c>
      <c r="C104" s="14" t="s">
        <v>147</v>
      </c>
      <c r="D104" s="14">
        <v>3.324</v>
      </c>
      <c r="E104" s="15">
        <f t="shared" si="0"/>
        <v>19702.012799999997</v>
      </c>
    </row>
    <row r="105" spans="1:5" ht="15">
      <c r="A105" s="14"/>
      <c r="B105" s="14">
        <v>5927.2</v>
      </c>
      <c r="C105" s="14" t="s">
        <v>148</v>
      </c>
      <c r="D105" s="14">
        <v>3.5</v>
      </c>
      <c r="E105" s="15">
        <f t="shared" si="0"/>
        <v>20745.2</v>
      </c>
    </row>
    <row r="106" spans="1:5" ht="15">
      <c r="A106" s="14"/>
      <c r="B106" s="14">
        <v>5927.2</v>
      </c>
      <c r="C106" s="14" t="s">
        <v>149</v>
      </c>
      <c r="D106" s="14">
        <v>3.159</v>
      </c>
      <c r="E106" s="15">
        <f t="shared" si="0"/>
        <v>18724.0248</v>
      </c>
    </row>
    <row r="107" spans="1:5" ht="15">
      <c r="A107" s="14"/>
      <c r="B107" s="14">
        <v>5927.2</v>
      </c>
      <c r="C107" s="14" t="s">
        <v>152</v>
      </c>
      <c r="D107" s="14">
        <v>3.526</v>
      </c>
      <c r="E107" s="15">
        <f t="shared" si="0"/>
        <v>20899.3072</v>
      </c>
    </row>
    <row r="108" spans="1:5" ht="15">
      <c r="A108" s="14"/>
      <c r="B108" s="14">
        <v>5927.2</v>
      </c>
      <c r="C108" s="14" t="s">
        <v>1940</v>
      </c>
      <c r="D108" s="14">
        <v>3</v>
      </c>
      <c r="E108" s="15">
        <f t="shared" si="0"/>
        <v>17781.6</v>
      </c>
    </row>
    <row r="109" spans="1:5" ht="15">
      <c r="A109" s="14"/>
      <c r="B109" s="14">
        <v>5927.2</v>
      </c>
      <c r="C109" s="14" t="s">
        <v>1941</v>
      </c>
      <c r="D109" s="14">
        <v>3.12</v>
      </c>
      <c r="E109" s="15">
        <f t="shared" si="0"/>
        <v>18492.864</v>
      </c>
    </row>
    <row r="110" spans="1:5" ht="15">
      <c r="A110" s="14"/>
      <c r="B110" s="14">
        <v>5927.2</v>
      </c>
      <c r="C110" s="14" t="s">
        <v>1942</v>
      </c>
      <c r="D110" s="14">
        <v>3.69</v>
      </c>
      <c r="E110" s="15">
        <f t="shared" si="0"/>
        <v>21871.368</v>
      </c>
    </row>
    <row r="111" spans="1:5" ht="15">
      <c r="A111" s="14"/>
      <c r="B111" s="14">
        <v>5927.2</v>
      </c>
      <c r="C111" s="14" t="s">
        <v>150</v>
      </c>
      <c r="D111" s="14">
        <v>3.12</v>
      </c>
      <c r="E111" s="15">
        <f t="shared" si="0"/>
        <v>18492.864</v>
      </c>
    </row>
    <row r="112" spans="1:5" ht="15">
      <c r="A112" s="14"/>
      <c r="B112" s="14">
        <v>5927.2</v>
      </c>
      <c r="C112" s="14" t="s">
        <v>144</v>
      </c>
      <c r="D112" s="14">
        <v>3.12</v>
      </c>
      <c r="E112" s="15">
        <f t="shared" si="0"/>
        <v>18492.864</v>
      </c>
    </row>
    <row r="113" spans="1:5" ht="15">
      <c r="A113" s="14"/>
      <c r="B113" s="14">
        <v>5927.2</v>
      </c>
      <c r="C113" s="14" t="s">
        <v>151</v>
      </c>
      <c r="D113" s="14">
        <v>3.12</v>
      </c>
      <c r="E113" s="15">
        <f t="shared" si="0"/>
        <v>18492.864</v>
      </c>
    </row>
    <row r="114" spans="1:5" ht="15">
      <c r="A114" s="118" t="s">
        <v>194</v>
      </c>
      <c r="B114" s="119"/>
      <c r="C114" s="119"/>
      <c r="D114" s="120"/>
      <c r="E114" s="13">
        <f>SUM(E115:E128)</f>
        <v>40035.33</v>
      </c>
    </row>
    <row r="115" spans="1:5" ht="15">
      <c r="A115" s="14"/>
      <c r="B115" s="14" t="s">
        <v>1384</v>
      </c>
      <c r="C115" s="14" t="s">
        <v>145</v>
      </c>
      <c r="D115" s="14" t="s">
        <v>1387</v>
      </c>
      <c r="E115" s="15">
        <v>162.4</v>
      </c>
    </row>
    <row r="116" spans="1:5" ht="15">
      <c r="A116" s="14"/>
      <c r="B116" s="14" t="s">
        <v>2267</v>
      </c>
      <c r="C116" s="14" t="s">
        <v>148</v>
      </c>
      <c r="D116" s="14" t="s">
        <v>2268</v>
      </c>
      <c r="E116" s="15">
        <v>10170.82</v>
      </c>
    </row>
    <row r="117" spans="1:5" ht="15">
      <c r="A117" s="14"/>
      <c r="B117" s="14" t="s">
        <v>2288</v>
      </c>
      <c r="C117" s="14" t="s">
        <v>148</v>
      </c>
      <c r="D117" s="14" t="s">
        <v>2291</v>
      </c>
      <c r="E117" s="15">
        <v>3995.53</v>
      </c>
    </row>
    <row r="118" spans="1:5" ht="15">
      <c r="A118" s="14"/>
      <c r="B118" s="14" t="s">
        <v>782</v>
      </c>
      <c r="C118" s="14" t="s">
        <v>149</v>
      </c>
      <c r="D118" s="14" t="s">
        <v>2656</v>
      </c>
      <c r="E118" s="15">
        <v>337.67</v>
      </c>
    </row>
    <row r="119" spans="1:5" ht="15">
      <c r="A119" s="14"/>
      <c r="B119" s="14" t="s">
        <v>1872</v>
      </c>
      <c r="C119" s="14" t="s">
        <v>1940</v>
      </c>
      <c r="D119" s="14" t="s">
        <v>1887</v>
      </c>
      <c r="E119" s="15">
        <v>2432</v>
      </c>
    </row>
    <row r="120" spans="1:5" ht="45">
      <c r="A120" s="14"/>
      <c r="B120" s="14" t="s">
        <v>1894</v>
      </c>
      <c r="C120" s="14" t="s">
        <v>1940</v>
      </c>
      <c r="D120" s="14" t="s">
        <v>1899</v>
      </c>
      <c r="E120" s="15">
        <v>8733.97</v>
      </c>
    </row>
    <row r="121" spans="1:5" ht="15">
      <c r="A121" s="14"/>
      <c r="B121" s="34" t="s">
        <v>1909</v>
      </c>
      <c r="C121" s="14" t="s">
        <v>1940</v>
      </c>
      <c r="D121" s="14" t="s">
        <v>1910</v>
      </c>
      <c r="E121" s="15">
        <v>39.5</v>
      </c>
    </row>
    <row r="122" spans="1:5" ht="15">
      <c r="A122" s="14"/>
      <c r="B122" s="14" t="s">
        <v>2057</v>
      </c>
      <c r="C122" s="14" t="s">
        <v>1941</v>
      </c>
      <c r="D122" s="14" t="s">
        <v>1950</v>
      </c>
      <c r="E122" s="15">
        <v>1520.46</v>
      </c>
    </row>
    <row r="123" spans="1:5" ht="15">
      <c r="A123" s="14"/>
      <c r="B123" s="14" t="s">
        <v>1023</v>
      </c>
      <c r="C123" s="14" t="s">
        <v>1942</v>
      </c>
      <c r="D123" s="14" t="s">
        <v>1030</v>
      </c>
      <c r="E123" s="15">
        <v>377.28</v>
      </c>
    </row>
    <row r="124" spans="1:5" ht="15">
      <c r="A124" s="14"/>
      <c r="B124" s="14" t="s">
        <v>2425</v>
      </c>
      <c r="C124" s="14" t="s">
        <v>1942</v>
      </c>
      <c r="D124" s="14" t="s">
        <v>1039</v>
      </c>
      <c r="E124" s="15">
        <v>1170.31</v>
      </c>
    </row>
    <row r="125" spans="1:5" ht="15">
      <c r="A125" s="14"/>
      <c r="B125" s="14" t="s">
        <v>2632</v>
      </c>
      <c r="C125" s="14" t="s">
        <v>1942</v>
      </c>
      <c r="D125" s="14" t="s">
        <v>1050</v>
      </c>
      <c r="E125" s="15">
        <v>3874.39</v>
      </c>
    </row>
    <row r="126" spans="1:5" ht="15">
      <c r="A126" s="14"/>
      <c r="B126" s="14" t="s">
        <v>1064</v>
      </c>
      <c r="C126" s="14" t="s">
        <v>1942</v>
      </c>
      <c r="D126" s="14" t="s">
        <v>1065</v>
      </c>
      <c r="E126" s="15">
        <v>6875</v>
      </c>
    </row>
    <row r="127" spans="1:5" ht="15">
      <c r="A127" s="14"/>
      <c r="B127" s="14" t="s">
        <v>2505</v>
      </c>
      <c r="C127" s="14" t="s">
        <v>150</v>
      </c>
      <c r="D127" s="14" t="s">
        <v>1637</v>
      </c>
      <c r="E127" s="15">
        <v>238</v>
      </c>
    </row>
    <row r="128" spans="1:5" ht="15">
      <c r="A128" s="14"/>
      <c r="B128" s="14" t="s">
        <v>2250</v>
      </c>
      <c r="C128" s="14" t="s">
        <v>150</v>
      </c>
      <c r="D128" s="14" t="s">
        <v>1638</v>
      </c>
      <c r="E128" s="15">
        <v>108</v>
      </c>
    </row>
    <row r="129" spans="1:5" ht="15">
      <c r="A129" s="118" t="s">
        <v>200</v>
      </c>
      <c r="B129" s="119"/>
      <c r="C129" s="119"/>
      <c r="D129" s="120"/>
      <c r="E129" s="13">
        <f>SUM(E130:E131)</f>
        <v>9127.91</v>
      </c>
    </row>
    <row r="130" spans="1:5" ht="15">
      <c r="A130" s="14"/>
      <c r="B130" s="14" t="s">
        <v>1489</v>
      </c>
      <c r="C130" s="14" t="s">
        <v>146</v>
      </c>
      <c r="D130" s="14" t="s">
        <v>1490</v>
      </c>
      <c r="E130" s="15">
        <v>6401.4</v>
      </c>
    </row>
    <row r="131" spans="1:5" ht="15">
      <c r="A131" s="14"/>
      <c r="B131" s="14" t="s">
        <v>1777</v>
      </c>
      <c r="C131" s="14" t="s">
        <v>149</v>
      </c>
      <c r="D131" s="14" t="s">
        <v>2597</v>
      </c>
      <c r="E131" s="15">
        <v>2726.51</v>
      </c>
    </row>
    <row r="132" spans="1:5" ht="15">
      <c r="A132" s="116" t="s">
        <v>217</v>
      </c>
      <c r="B132" s="116"/>
      <c r="C132" s="116"/>
      <c r="D132" s="116"/>
      <c r="E132" s="18">
        <v>84367.5</v>
      </c>
    </row>
    <row r="133" spans="1:5" ht="15">
      <c r="A133" s="116" t="s">
        <v>1292</v>
      </c>
      <c r="B133" s="116"/>
      <c r="C133" s="116"/>
      <c r="D133" s="116"/>
      <c r="E133" s="18">
        <v>124343.59</v>
      </c>
    </row>
    <row r="134" spans="1:5" ht="15">
      <c r="A134" s="117" t="s">
        <v>1293</v>
      </c>
      <c r="B134" s="117"/>
      <c r="C134" s="117"/>
      <c r="D134" s="117"/>
      <c r="E134" s="30">
        <f>SUM(E3+E23+E132+E133)</f>
        <v>1052506.1060000001</v>
      </c>
    </row>
    <row r="135" spans="1:5" ht="15">
      <c r="A135" s="113" t="s">
        <v>1294</v>
      </c>
      <c r="B135" s="113"/>
      <c r="C135" s="113"/>
      <c r="D135" s="113"/>
      <c r="E135" s="18">
        <v>1041493.36</v>
      </c>
    </row>
    <row r="136" spans="1:5" ht="15">
      <c r="A136" s="113" t="s">
        <v>1295</v>
      </c>
      <c r="B136" s="113"/>
      <c r="C136" s="113"/>
      <c r="D136" s="113"/>
      <c r="E136" s="18">
        <v>165725.95</v>
      </c>
    </row>
    <row r="137" spans="1:5" ht="15">
      <c r="A137" s="113" t="s">
        <v>831</v>
      </c>
      <c r="B137" s="113"/>
      <c r="C137" s="113"/>
      <c r="D137" s="113"/>
      <c r="E137" s="18">
        <v>2624943.6</v>
      </c>
    </row>
    <row r="138" spans="1:5" ht="15">
      <c r="A138" s="113" t="s">
        <v>832</v>
      </c>
      <c r="B138" s="113"/>
      <c r="C138" s="113"/>
      <c r="D138" s="113"/>
      <c r="E138" s="18">
        <v>2282937.04</v>
      </c>
    </row>
    <row r="139" spans="1:5" ht="15">
      <c r="A139" s="113" t="s">
        <v>833</v>
      </c>
      <c r="B139" s="113"/>
      <c r="C139" s="113"/>
      <c r="D139" s="113"/>
      <c r="E139" s="18">
        <f>2570502.28+5992+71429</f>
        <v>2647923.28</v>
      </c>
    </row>
    <row r="140" spans="1:5" ht="15">
      <c r="A140" s="113" t="s">
        <v>834</v>
      </c>
      <c r="B140" s="113"/>
      <c r="C140" s="113"/>
      <c r="D140" s="113"/>
      <c r="E140" s="18">
        <v>384322.1</v>
      </c>
    </row>
    <row r="141" spans="1:5" ht="15">
      <c r="A141" s="113" t="s">
        <v>835</v>
      </c>
      <c r="B141" s="113"/>
      <c r="C141" s="113"/>
      <c r="D141" s="113"/>
      <c r="E141" s="18">
        <v>334360.23</v>
      </c>
    </row>
    <row r="142" spans="1:5" ht="15">
      <c r="A142" s="113" t="s">
        <v>836</v>
      </c>
      <c r="B142" s="113"/>
      <c r="C142" s="113"/>
      <c r="D142" s="113"/>
      <c r="E142" s="18">
        <v>0</v>
      </c>
    </row>
    <row r="143" spans="1:5" ht="15">
      <c r="A143" s="113" t="s">
        <v>1098</v>
      </c>
      <c r="B143" s="113"/>
      <c r="C143" s="113"/>
      <c r="D143" s="113"/>
      <c r="E143" s="15">
        <f>SUM(E137-E139)</f>
        <v>-22979.679999999702</v>
      </c>
    </row>
    <row r="144" spans="1:5" ht="15">
      <c r="A144" s="113" t="s">
        <v>1538</v>
      </c>
      <c r="B144" s="113"/>
      <c r="C144" s="113"/>
      <c r="D144" s="113"/>
      <c r="E144" s="15">
        <f>SUM(E140-E142)</f>
        <v>384322.1</v>
      </c>
    </row>
    <row r="145" spans="1:5" ht="15">
      <c r="A145" s="113" t="s">
        <v>2213</v>
      </c>
      <c r="B145" s="113"/>
      <c r="C145" s="113"/>
      <c r="D145" s="113"/>
      <c r="E145" s="15">
        <f>SUM(E138-E139)</f>
        <v>-364986.23999999976</v>
      </c>
    </row>
  </sheetData>
  <sheetProtection/>
  <mergeCells count="31">
    <mergeCell ref="A11:D11"/>
    <mergeCell ref="A30:D30"/>
    <mergeCell ref="A1:E1"/>
    <mergeCell ref="B3:C3"/>
    <mergeCell ref="A4:D4"/>
    <mergeCell ref="A9:D9"/>
    <mergeCell ref="A18:D18"/>
    <mergeCell ref="B23:C23"/>
    <mergeCell ref="A138:D138"/>
    <mergeCell ref="A38:D38"/>
    <mergeCell ref="A24:D24"/>
    <mergeCell ref="A140:D140"/>
    <mergeCell ref="A136:D136"/>
    <mergeCell ref="A100:D100"/>
    <mergeCell ref="A61:D61"/>
    <mergeCell ref="A78:D78"/>
    <mergeCell ref="A87:D87"/>
    <mergeCell ref="A101:D101"/>
    <mergeCell ref="A145:D145"/>
    <mergeCell ref="A141:D141"/>
    <mergeCell ref="A142:D142"/>
    <mergeCell ref="A143:D143"/>
    <mergeCell ref="A144:D144"/>
    <mergeCell ref="A139:D139"/>
    <mergeCell ref="A114:D114"/>
    <mergeCell ref="A129:D129"/>
    <mergeCell ref="A132:D132"/>
    <mergeCell ref="A137:D137"/>
    <mergeCell ref="A135:D135"/>
    <mergeCell ref="A134:D134"/>
    <mergeCell ref="A133:D13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13"/>
  <sheetViews>
    <sheetView zoomScalePageLayoutView="0" workbookViewId="0" topLeftCell="A1">
      <pane ySplit="1" topLeftCell="A189" activePane="bottomLeft" state="frozen"/>
      <selection pane="topLeft" activeCell="A2" sqref="A2"/>
      <selection pane="bottomLeft" activeCell="A113" sqref="A113:E213"/>
    </sheetView>
  </sheetViews>
  <sheetFormatPr defaultColWidth="13.375" defaultRowHeight="12.75"/>
  <cols>
    <col min="1" max="1" width="4.625" style="1" customWidth="1"/>
    <col min="2" max="2" width="10.625" style="1" customWidth="1"/>
    <col min="3" max="3" width="12.75390625" style="1" customWidth="1"/>
    <col min="4" max="4" width="66.375" style="1" customWidth="1"/>
    <col min="5" max="5" width="16.25390625" style="1" customWidth="1"/>
    <col min="6" max="6" width="14.625" style="1" customWidth="1"/>
    <col min="7" max="9" width="11.375" style="1" customWidth="1"/>
    <col min="10" max="99" width="12.375" style="1" customWidth="1"/>
    <col min="100" max="16384" width="13.375" style="1" customWidth="1"/>
  </cols>
  <sheetData>
    <row r="1" spans="1:5" ht="15.75">
      <c r="A1" s="121" t="s">
        <v>2356</v>
      </c>
      <c r="B1" s="121"/>
      <c r="C1" s="121"/>
      <c r="D1" s="121"/>
      <c r="E1" s="121"/>
    </row>
    <row r="2" spans="1:5" ht="30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41" t="s">
        <v>1943</v>
      </c>
      <c r="C3" s="141"/>
      <c r="D3" s="10"/>
      <c r="E3" s="16">
        <f>SUM(E4+E6+E15)</f>
        <v>183652.25000000003</v>
      </c>
    </row>
    <row r="4" spans="1:5" ht="15">
      <c r="A4" s="118" t="s">
        <v>1947</v>
      </c>
      <c r="B4" s="119"/>
      <c r="C4" s="119"/>
      <c r="D4" s="120"/>
      <c r="E4" s="13">
        <f>SUM(E5)</f>
        <v>2335.93</v>
      </c>
    </row>
    <row r="5" spans="1:5" ht="15">
      <c r="A5" s="11"/>
      <c r="B5" s="14" t="s">
        <v>91</v>
      </c>
      <c r="C5" s="14" t="s">
        <v>1941</v>
      </c>
      <c r="D5" s="14" t="s">
        <v>92</v>
      </c>
      <c r="E5" s="15">
        <v>2335.93</v>
      </c>
    </row>
    <row r="6" spans="1:5" ht="15">
      <c r="A6" s="118" t="s">
        <v>1241</v>
      </c>
      <c r="B6" s="119"/>
      <c r="C6" s="119"/>
      <c r="D6" s="120"/>
      <c r="E6" s="13">
        <f>SUM(E7:E14)</f>
        <v>157852.91000000003</v>
      </c>
    </row>
    <row r="7" spans="1:5" ht="15">
      <c r="A7" s="11"/>
      <c r="B7" s="14" t="s">
        <v>1384</v>
      </c>
      <c r="C7" s="14" t="s">
        <v>145</v>
      </c>
      <c r="D7" s="14" t="s">
        <v>1406</v>
      </c>
      <c r="E7" s="15">
        <v>1783.53</v>
      </c>
    </row>
    <row r="8" spans="1:5" ht="15">
      <c r="A8" s="11"/>
      <c r="B8" s="14" t="s">
        <v>2530</v>
      </c>
      <c r="C8" s="14" t="s">
        <v>149</v>
      </c>
      <c r="D8" s="14" t="s">
        <v>2532</v>
      </c>
      <c r="E8" s="15">
        <v>67560.02</v>
      </c>
    </row>
    <row r="9" spans="1:5" ht="15">
      <c r="A9" s="14"/>
      <c r="B9" s="14" t="s">
        <v>863</v>
      </c>
      <c r="C9" s="14" t="s">
        <v>152</v>
      </c>
      <c r="D9" s="14" t="s">
        <v>864</v>
      </c>
      <c r="E9" s="15">
        <v>8953.18</v>
      </c>
    </row>
    <row r="10" spans="1:5" ht="15">
      <c r="A10" s="14"/>
      <c r="B10" s="14" t="s">
        <v>126</v>
      </c>
      <c r="C10" s="14" t="s">
        <v>152</v>
      </c>
      <c r="D10" s="14" t="s">
        <v>127</v>
      </c>
      <c r="E10" s="15">
        <v>2010.78</v>
      </c>
    </row>
    <row r="11" spans="1:5" ht="15">
      <c r="A11" s="11"/>
      <c r="B11" s="14" t="s">
        <v>2073</v>
      </c>
      <c r="C11" s="14" t="s">
        <v>1941</v>
      </c>
      <c r="D11" s="14" t="s">
        <v>2074</v>
      </c>
      <c r="E11" s="15">
        <v>28673.58</v>
      </c>
    </row>
    <row r="12" spans="1:5" ht="15">
      <c r="A12" s="11"/>
      <c r="B12" s="14" t="s">
        <v>1639</v>
      </c>
      <c r="C12" s="14" t="s">
        <v>144</v>
      </c>
      <c r="D12" s="14" t="s">
        <v>1640</v>
      </c>
      <c r="E12" s="15">
        <v>47644.87</v>
      </c>
    </row>
    <row r="13" spans="1:5" ht="15">
      <c r="A13" s="11"/>
      <c r="B13" s="17" t="s">
        <v>1617</v>
      </c>
      <c r="C13" s="14" t="s">
        <v>146</v>
      </c>
      <c r="D13" s="14" t="s">
        <v>1624</v>
      </c>
      <c r="E13" s="15">
        <v>416.85</v>
      </c>
    </row>
    <row r="14" spans="1:5" ht="15">
      <c r="A14" s="11"/>
      <c r="B14" s="17" t="s">
        <v>1674</v>
      </c>
      <c r="C14" s="14"/>
      <c r="D14" s="14" t="s">
        <v>211</v>
      </c>
      <c r="E14" s="15">
        <v>810.1</v>
      </c>
    </row>
    <row r="15" spans="1:5" ht="15">
      <c r="A15" s="118" t="s">
        <v>1951</v>
      </c>
      <c r="B15" s="119"/>
      <c r="C15" s="119"/>
      <c r="D15" s="120"/>
      <c r="E15" s="13">
        <f>SUM(E16:E18)</f>
        <v>23463.409999999996</v>
      </c>
    </row>
    <row r="16" spans="1:5" ht="15">
      <c r="A16" s="14"/>
      <c r="B16" s="14" t="s">
        <v>11</v>
      </c>
      <c r="C16" s="14" t="s">
        <v>1940</v>
      </c>
      <c r="D16" s="14" t="s">
        <v>1684</v>
      </c>
      <c r="E16" s="15">
        <v>9070.74</v>
      </c>
    </row>
    <row r="17" spans="1:5" ht="15">
      <c r="A17" s="14"/>
      <c r="B17" s="14" t="s">
        <v>90</v>
      </c>
      <c r="C17" s="14" t="s">
        <v>1941</v>
      </c>
      <c r="D17" s="14" t="s">
        <v>1684</v>
      </c>
      <c r="E17" s="15">
        <v>9249.43</v>
      </c>
    </row>
    <row r="18" spans="1:5" ht="15">
      <c r="A18" s="14"/>
      <c r="B18" s="14" t="s">
        <v>1183</v>
      </c>
      <c r="C18" s="14" t="s">
        <v>150</v>
      </c>
      <c r="D18" s="14" t="s">
        <v>1641</v>
      </c>
      <c r="E18" s="15">
        <v>5143.24</v>
      </c>
    </row>
    <row r="19" spans="1:5" ht="15" customHeight="1">
      <c r="A19" s="128" t="s">
        <v>1978</v>
      </c>
      <c r="B19" s="129"/>
      <c r="C19" s="129"/>
      <c r="D19" s="130"/>
      <c r="E19" s="16">
        <f>SUM(E20+E28+E45+E56+E58+E66+E67+E80+E91)</f>
        <v>256893.1225</v>
      </c>
    </row>
    <row r="20" spans="1:5" ht="15">
      <c r="A20" s="118" t="s">
        <v>1235</v>
      </c>
      <c r="B20" s="119"/>
      <c r="C20" s="119"/>
      <c r="D20" s="120"/>
      <c r="E20" s="13">
        <f>SUM(E21:E27)</f>
        <v>24331.480000000003</v>
      </c>
    </row>
    <row r="21" spans="1:5" ht="15">
      <c r="A21" s="14"/>
      <c r="B21" s="14" t="s">
        <v>416</v>
      </c>
      <c r="C21" s="14" t="s">
        <v>147</v>
      </c>
      <c r="D21" s="14" t="s">
        <v>420</v>
      </c>
      <c r="E21" s="15">
        <v>214</v>
      </c>
    </row>
    <row r="22" spans="1:5" ht="15">
      <c r="A22" s="14"/>
      <c r="B22" s="14" t="s">
        <v>2524</v>
      </c>
      <c r="C22" s="14" t="s">
        <v>151</v>
      </c>
      <c r="D22" s="14" t="s">
        <v>1642</v>
      </c>
      <c r="E22" s="15">
        <v>278</v>
      </c>
    </row>
    <row r="23" spans="1:5" ht="15">
      <c r="A23" s="14"/>
      <c r="B23" s="17" t="s">
        <v>214</v>
      </c>
      <c r="C23" s="14" t="s">
        <v>146</v>
      </c>
      <c r="D23" s="14" t="s">
        <v>216</v>
      </c>
      <c r="E23" s="15">
        <v>257.34</v>
      </c>
    </row>
    <row r="24" spans="1:5" ht="15">
      <c r="A24" s="14"/>
      <c r="B24" s="17" t="s">
        <v>1764</v>
      </c>
      <c r="C24" s="14" t="s">
        <v>145</v>
      </c>
      <c r="D24" s="14" t="s">
        <v>1766</v>
      </c>
      <c r="E24" s="15">
        <v>17.47</v>
      </c>
    </row>
    <row r="25" spans="1:5" ht="15">
      <c r="A25" s="14"/>
      <c r="B25" s="17" t="s">
        <v>1823</v>
      </c>
      <c r="C25" s="14" t="s">
        <v>147</v>
      </c>
      <c r="D25" s="14" t="s">
        <v>1828</v>
      </c>
      <c r="E25" s="15">
        <v>22993.31</v>
      </c>
    </row>
    <row r="26" spans="1:5" ht="15">
      <c r="A26" s="14"/>
      <c r="B26" s="17" t="s">
        <v>1959</v>
      </c>
      <c r="C26" s="14" t="s">
        <v>148</v>
      </c>
      <c r="D26" s="14" t="s">
        <v>1930</v>
      </c>
      <c r="E26" s="15">
        <v>91.36</v>
      </c>
    </row>
    <row r="27" spans="1:5" ht="15">
      <c r="A27" s="14"/>
      <c r="B27" s="17" t="s">
        <v>233</v>
      </c>
      <c r="C27" s="14" t="s">
        <v>151</v>
      </c>
      <c r="D27" s="14" t="s">
        <v>1643</v>
      </c>
      <c r="E27" s="15">
        <v>480</v>
      </c>
    </row>
    <row r="28" spans="1:5" ht="15">
      <c r="A28" s="118" t="s">
        <v>1947</v>
      </c>
      <c r="B28" s="119"/>
      <c r="C28" s="119"/>
      <c r="D28" s="120"/>
      <c r="E28" s="13">
        <f>SUM(E29:E44)</f>
        <v>43615.63</v>
      </c>
    </row>
    <row r="29" spans="1:5" ht="15">
      <c r="A29" s="14"/>
      <c r="B29" s="17" t="s">
        <v>2027</v>
      </c>
      <c r="C29" s="14" t="s">
        <v>146</v>
      </c>
      <c r="D29" s="14" t="s">
        <v>2041</v>
      </c>
      <c r="E29" s="15">
        <v>78.97</v>
      </c>
    </row>
    <row r="30" spans="1:5" ht="15">
      <c r="A30" s="14"/>
      <c r="B30" s="17" t="s">
        <v>2046</v>
      </c>
      <c r="C30" s="14"/>
      <c r="D30" s="14" t="s">
        <v>2041</v>
      </c>
      <c r="E30" s="15">
        <v>75.36</v>
      </c>
    </row>
    <row r="31" spans="1:5" ht="15">
      <c r="A31" s="14"/>
      <c r="B31" s="17" t="s">
        <v>1779</v>
      </c>
      <c r="C31" s="14" t="s">
        <v>145</v>
      </c>
      <c r="D31" s="14" t="s">
        <v>1780</v>
      </c>
      <c r="E31" s="15">
        <v>205.08</v>
      </c>
    </row>
    <row r="32" spans="1:5" ht="15">
      <c r="A32" s="14"/>
      <c r="B32" s="17" t="s">
        <v>443</v>
      </c>
      <c r="C32" s="14" t="s">
        <v>147</v>
      </c>
      <c r="D32" s="14" t="s">
        <v>445</v>
      </c>
      <c r="E32" s="15">
        <v>3483</v>
      </c>
    </row>
    <row r="33" spans="1:5" ht="15">
      <c r="A33" s="14"/>
      <c r="B33" s="17" t="s">
        <v>331</v>
      </c>
      <c r="C33" s="14" t="s">
        <v>147</v>
      </c>
      <c r="D33" s="14" t="s">
        <v>337</v>
      </c>
      <c r="E33" s="15">
        <v>4564</v>
      </c>
    </row>
    <row r="34" spans="1:5" ht="15">
      <c r="A34" s="14"/>
      <c r="B34" s="17" t="s">
        <v>2463</v>
      </c>
      <c r="C34" s="14" t="s">
        <v>147</v>
      </c>
      <c r="D34" s="14" t="s">
        <v>347</v>
      </c>
      <c r="E34" s="15">
        <v>3119.42</v>
      </c>
    </row>
    <row r="35" spans="1:5" ht="15">
      <c r="A35" s="14"/>
      <c r="B35" s="17" t="s">
        <v>360</v>
      </c>
      <c r="C35" s="14" t="s">
        <v>148</v>
      </c>
      <c r="D35" s="14" t="s">
        <v>1198</v>
      </c>
      <c r="E35" s="15">
        <v>1440.23</v>
      </c>
    </row>
    <row r="36" spans="1:5" ht="15">
      <c r="A36" s="14"/>
      <c r="B36" s="17" t="s">
        <v>911</v>
      </c>
      <c r="C36" s="14" t="s">
        <v>149</v>
      </c>
      <c r="D36" s="14" t="s">
        <v>914</v>
      </c>
      <c r="E36" s="15">
        <v>804.18</v>
      </c>
    </row>
    <row r="37" spans="1:5" ht="15">
      <c r="A37" s="14"/>
      <c r="B37" s="17" t="s">
        <v>2347</v>
      </c>
      <c r="C37" s="14" t="s">
        <v>152</v>
      </c>
      <c r="D37" s="14" t="s">
        <v>2349</v>
      </c>
      <c r="E37" s="15">
        <v>2166.25</v>
      </c>
    </row>
    <row r="38" spans="1:5" ht="15">
      <c r="A38" s="14"/>
      <c r="B38" s="17" t="s">
        <v>1777</v>
      </c>
      <c r="C38" s="14" t="s">
        <v>152</v>
      </c>
      <c r="D38" s="14" t="s">
        <v>2531</v>
      </c>
      <c r="E38" s="15">
        <v>12845.6</v>
      </c>
    </row>
    <row r="39" spans="1:5" ht="15">
      <c r="A39" s="14"/>
      <c r="B39" s="17" t="s">
        <v>1856</v>
      </c>
      <c r="C39" s="14" t="s">
        <v>1940</v>
      </c>
      <c r="D39" s="14" t="s">
        <v>1864</v>
      </c>
      <c r="E39" s="15">
        <v>10800</v>
      </c>
    </row>
    <row r="40" spans="1:5" ht="15">
      <c r="A40" s="14"/>
      <c r="B40" s="17" t="s">
        <v>2164</v>
      </c>
      <c r="C40" s="14" t="s">
        <v>1941</v>
      </c>
      <c r="D40" s="14" t="s">
        <v>2167</v>
      </c>
      <c r="E40" s="15">
        <v>203.01</v>
      </c>
    </row>
    <row r="41" spans="1:5" ht="15">
      <c r="A41" s="14"/>
      <c r="B41" s="17" t="s">
        <v>1777</v>
      </c>
      <c r="C41" s="14" t="s">
        <v>1941</v>
      </c>
      <c r="D41" s="14" t="s">
        <v>1133</v>
      </c>
      <c r="E41" s="15">
        <v>86.46</v>
      </c>
    </row>
    <row r="42" spans="1:5" ht="15">
      <c r="A42" s="14"/>
      <c r="B42" s="17" t="s">
        <v>2406</v>
      </c>
      <c r="C42" s="14" t="s">
        <v>1942</v>
      </c>
      <c r="D42" s="14" t="s">
        <v>2408</v>
      </c>
      <c r="E42" s="15">
        <v>331.68</v>
      </c>
    </row>
    <row r="43" spans="1:5" ht="15">
      <c r="A43" s="14"/>
      <c r="B43" s="15" t="s">
        <v>1777</v>
      </c>
      <c r="C43" s="14" t="s">
        <v>1942</v>
      </c>
      <c r="D43" s="14" t="s">
        <v>1066</v>
      </c>
      <c r="E43" s="15">
        <v>613.52</v>
      </c>
    </row>
    <row r="44" spans="1:5" ht="15">
      <c r="A44" s="14"/>
      <c r="B44" s="17" t="s">
        <v>1390</v>
      </c>
      <c r="C44" s="14" t="s">
        <v>144</v>
      </c>
      <c r="D44" s="14" t="s">
        <v>1644</v>
      </c>
      <c r="E44" s="15">
        <v>2798.87</v>
      </c>
    </row>
    <row r="45" spans="1:5" ht="15">
      <c r="A45" s="118" t="s">
        <v>1948</v>
      </c>
      <c r="B45" s="119"/>
      <c r="C45" s="119"/>
      <c r="D45" s="120"/>
      <c r="E45" s="13">
        <f>SUM(E46:E55)</f>
        <v>11752.76</v>
      </c>
    </row>
    <row r="46" spans="1:5" ht="15">
      <c r="A46" s="14"/>
      <c r="B46" s="17" t="s">
        <v>2022</v>
      </c>
      <c r="C46" s="14" t="s">
        <v>146</v>
      </c>
      <c r="D46" s="14" t="s">
        <v>2024</v>
      </c>
      <c r="E46" s="15">
        <v>1322.26</v>
      </c>
    </row>
    <row r="47" spans="1:5" ht="15">
      <c r="A47" s="14"/>
      <c r="B47" s="17" t="s">
        <v>1734</v>
      </c>
      <c r="C47" s="14" t="s">
        <v>145</v>
      </c>
      <c r="D47" s="14" t="s">
        <v>1739</v>
      </c>
      <c r="E47" s="15">
        <v>594.53</v>
      </c>
    </row>
    <row r="48" spans="1:5" ht="15">
      <c r="A48" s="14"/>
      <c r="B48" s="17" t="s">
        <v>435</v>
      </c>
      <c r="C48" s="14" t="s">
        <v>147</v>
      </c>
      <c r="D48" s="14" t="s">
        <v>439</v>
      </c>
      <c r="E48" s="15">
        <v>2870</v>
      </c>
    </row>
    <row r="49" spans="1:5" ht="15">
      <c r="A49" s="14"/>
      <c r="B49" s="17" t="s">
        <v>1207</v>
      </c>
      <c r="C49" s="14" t="s">
        <v>148</v>
      </c>
      <c r="D49" s="14" t="s">
        <v>2357</v>
      </c>
      <c r="E49" s="15">
        <v>2294.11</v>
      </c>
    </row>
    <row r="50" spans="1:5" ht="15">
      <c r="A50" s="14"/>
      <c r="B50" s="17" t="s">
        <v>2139</v>
      </c>
      <c r="C50" s="14" t="s">
        <v>148</v>
      </c>
      <c r="D50" s="14" t="s">
        <v>2143</v>
      </c>
      <c r="E50" s="15">
        <v>2012.93</v>
      </c>
    </row>
    <row r="51" spans="1:5" ht="15">
      <c r="A51" s="14"/>
      <c r="B51" s="17" t="s">
        <v>1491</v>
      </c>
      <c r="C51" s="14" t="s">
        <v>148</v>
      </c>
      <c r="D51" s="14" t="s">
        <v>1492</v>
      </c>
      <c r="E51" s="15">
        <v>321.58</v>
      </c>
    </row>
    <row r="52" spans="1:5" ht="15">
      <c r="A52" s="14"/>
      <c r="B52" s="17" t="s">
        <v>1004</v>
      </c>
      <c r="C52" s="14" t="s">
        <v>1942</v>
      </c>
      <c r="D52" s="14" t="s">
        <v>1007</v>
      </c>
      <c r="E52" s="15">
        <v>1387.63</v>
      </c>
    </row>
    <row r="53" spans="1:5" ht="15">
      <c r="A53" s="14"/>
      <c r="B53" s="17" t="s">
        <v>965</v>
      </c>
      <c r="C53" s="14" t="s">
        <v>150</v>
      </c>
      <c r="D53" s="14" t="s">
        <v>1645</v>
      </c>
      <c r="E53" s="15">
        <v>242</v>
      </c>
    </row>
    <row r="54" spans="1:5" ht="15">
      <c r="A54" s="14"/>
      <c r="B54" s="17" t="s">
        <v>1779</v>
      </c>
      <c r="C54" s="14" t="s">
        <v>150</v>
      </c>
      <c r="D54" s="14" t="s">
        <v>2358</v>
      </c>
      <c r="E54" s="15">
        <v>108.88</v>
      </c>
    </row>
    <row r="55" spans="1:5" ht="15">
      <c r="A55" s="14"/>
      <c r="B55" s="17" t="s">
        <v>1779</v>
      </c>
      <c r="C55" s="14" t="s">
        <v>150</v>
      </c>
      <c r="D55" s="14" t="s">
        <v>2359</v>
      </c>
      <c r="E55" s="15">
        <v>598.84</v>
      </c>
    </row>
    <row r="56" spans="1:5" ht="15">
      <c r="A56" s="118" t="s">
        <v>1951</v>
      </c>
      <c r="B56" s="119"/>
      <c r="C56" s="119"/>
      <c r="D56" s="120"/>
      <c r="E56" s="13">
        <f>SUM(E57)</f>
        <v>11539.14</v>
      </c>
    </row>
    <row r="57" spans="1:5" ht="15">
      <c r="A57" s="14"/>
      <c r="B57" s="14" t="s">
        <v>1579</v>
      </c>
      <c r="C57" s="14" t="s">
        <v>146</v>
      </c>
      <c r="D57" s="14" t="s">
        <v>1583</v>
      </c>
      <c r="E57" s="15">
        <v>11539.14</v>
      </c>
    </row>
    <row r="58" spans="1:5" ht="15">
      <c r="A58" s="118" t="s">
        <v>192</v>
      </c>
      <c r="B58" s="119"/>
      <c r="C58" s="119"/>
      <c r="D58" s="120"/>
      <c r="E58" s="13">
        <f>SUM(E59:E65)</f>
        <v>6684.969999999999</v>
      </c>
    </row>
    <row r="59" spans="1:5" ht="15">
      <c r="A59" s="14"/>
      <c r="B59" s="14" t="s">
        <v>2225</v>
      </c>
      <c r="C59" s="14" t="s">
        <v>148</v>
      </c>
      <c r="D59" s="14" t="s">
        <v>1783</v>
      </c>
      <c r="E59" s="15">
        <v>1702.31</v>
      </c>
    </row>
    <row r="60" spans="1:5" ht="15">
      <c r="A60" s="14"/>
      <c r="B60" s="14" t="s">
        <v>2201</v>
      </c>
      <c r="C60" s="14" t="s">
        <v>1942</v>
      </c>
      <c r="D60" s="14" t="s">
        <v>1536</v>
      </c>
      <c r="E60" s="15">
        <v>726.72</v>
      </c>
    </row>
    <row r="61" spans="1:5" ht="15">
      <c r="A61" s="14"/>
      <c r="B61" s="18" t="s">
        <v>1282</v>
      </c>
      <c r="C61" s="14" t="s">
        <v>1942</v>
      </c>
      <c r="D61" s="14" t="s">
        <v>1536</v>
      </c>
      <c r="E61" s="18">
        <v>923.13</v>
      </c>
    </row>
    <row r="62" spans="1:5" ht="15">
      <c r="A62" s="14"/>
      <c r="B62" s="14" t="s">
        <v>1095</v>
      </c>
      <c r="C62" s="14" t="s">
        <v>150</v>
      </c>
      <c r="D62" s="14" t="s">
        <v>1536</v>
      </c>
      <c r="E62" s="15">
        <v>196.61</v>
      </c>
    </row>
    <row r="63" spans="1:5" ht="15">
      <c r="A63" s="14"/>
      <c r="B63" s="14" t="s">
        <v>1096</v>
      </c>
      <c r="C63" s="14" t="s">
        <v>151</v>
      </c>
      <c r="D63" s="14" t="s">
        <v>1177</v>
      </c>
      <c r="E63" s="15">
        <v>1105.3</v>
      </c>
    </row>
    <row r="64" spans="1:5" ht="15">
      <c r="A64" s="14"/>
      <c r="B64" s="14" t="s">
        <v>1779</v>
      </c>
      <c r="C64" s="14" t="s">
        <v>151</v>
      </c>
      <c r="D64" s="14" t="s">
        <v>1537</v>
      </c>
      <c r="E64" s="15">
        <v>624.9</v>
      </c>
    </row>
    <row r="65" spans="1:5" ht="15">
      <c r="A65" s="14"/>
      <c r="B65" s="14" t="s">
        <v>1732</v>
      </c>
      <c r="C65" s="14" t="s">
        <v>145</v>
      </c>
      <c r="D65" s="14" t="s">
        <v>1733</v>
      </c>
      <c r="E65" s="15">
        <v>1406</v>
      </c>
    </row>
    <row r="66" spans="1:5" ht="15">
      <c r="A66" s="118" t="s">
        <v>196</v>
      </c>
      <c r="B66" s="119"/>
      <c r="C66" s="119"/>
      <c r="D66" s="120"/>
      <c r="E66" s="13">
        <v>40371.24</v>
      </c>
    </row>
    <row r="67" spans="1:5" ht="15">
      <c r="A67" s="118" t="s">
        <v>199</v>
      </c>
      <c r="B67" s="119"/>
      <c r="C67" s="119"/>
      <c r="D67" s="120"/>
      <c r="E67" s="13">
        <f>SUM(E68:E79)</f>
        <v>100682.24950000002</v>
      </c>
    </row>
    <row r="68" spans="1:5" ht="15">
      <c r="A68" s="14"/>
      <c r="B68" s="14">
        <v>2587.9</v>
      </c>
      <c r="C68" s="14" t="s">
        <v>146</v>
      </c>
      <c r="D68" s="14">
        <v>3.12</v>
      </c>
      <c r="E68" s="15">
        <f>B68*D68</f>
        <v>8074.2480000000005</v>
      </c>
    </row>
    <row r="69" spans="1:5" ht="15">
      <c r="A69" s="14"/>
      <c r="B69" s="14">
        <v>2587.9</v>
      </c>
      <c r="C69" s="14" t="s">
        <v>145</v>
      </c>
      <c r="D69" s="14">
        <v>3.106</v>
      </c>
      <c r="E69" s="15">
        <f>B69*D69</f>
        <v>8038.0174</v>
      </c>
    </row>
    <row r="70" spans="1:5" ht="15">
      <c r="A70" s="14"/>
      <c r="B70" s="14">
        <v>2587.9</v>
      </c>
      <c r="C70" s="14" t="s">
        <v>147</v>
      </c>
      <c r="D70" s="14">
        <v>3.324</v>
      </c>
      <c r="E70" s="15">
        <f>B70*D70</f>
        <v>8602.1796</v>
      </c>
    </row>
    <row r="71" spans="1:5" ht="15">
      <c r="A71" s="14"/>
      <c r="B71" s="14">
        <v>2587.9</v>
      </c>
      <c r="C71" s="14" t="s">
        <v>148</v>
      </c>
      <c r="D71" s="14">
        <v>3.5</v>
      </c>
      <c r="E71" s="15">
        <f aca="true" t="shared" si="0" ref="E71:E79">B71*D71</f>
        <v>9057.65</v>
      </c>
    </row>
    <row r="72" spans="1:5" ht="15">
      <c r="A72" s="14"/>
      <c r="B72" s="14">
        <v>2587.9</v>
      </c>
      <c r="C72" s="14" t="s">
        <v>149</v>
      </c>
      <c r="D72" s="14">
        <v>3.159</v>
      </c>
      <c r="E72" s="15">
        <f t="shared" si="0"/>
        <v>8175.1761</v>
      </c>
    </row>
    <row r="73" spans="1:5" ht="15">
      <c r="A73" s="14"/>
      <c r="B73" s="14">
        <v>2587.9</v>
      </c>
      <c r="C73" s="14" t="s">
        <v>152</v>
      </c>
      <c r="D73" s="14">
        <v>3.526</v>
      </c>
      <c r="E73" s="15">
        <f t="shared" si="0"/>
        <v>9124.9354</v>
      </c>
    </row>
    <row r="74" spans="1:5" ht="15">
      <c r="A74" s="14"/>
      <c r="B74" s="14">
        <v>2587.9</v>
      </c>
      <c r="C74" s="14" t="s">
        <v>1940</v>
      </c>
      <c r="D74" s="14">
        <v>3</v>
      </c>
      <c r="E74" s="15">
        <f t="shared" si="0"/>
        <v>7763.700000000001</v>
      </c>
    </row>
    <row r="75" spans="1:5" ht="15">
      <c r="A75" s="14"/>
      <c r="B75" s="14">
        <v>2587.9</v>
      </c>
      <c r="C75" s="14" t="s">
        <v>1941</v>
      </c>
      <c r="D75" s="14">
        <v>3.12</v>
      </c>
      <c r="E75" s="15">
        <f t="shared" si="0"/>
        <v>8074.2480000000005</v>
      </c>
    </row>
    <row r="76" spans="1:5" ht="15">
      <c r="A76" s="14"/>
      <c r="B76" s="14">
        <v>2587.9</v>
      </c>
      <c r="C76" s="14" t="s">
        <v>1942</v>
      </c>
      <c r="D76" s="14">
        <v>3.69</v>
      </c>
      <c r="E76" s="15">
        <f t="shared" si="0"/>
        <v>9549.351</v>
      </c>
    </row>
    <row r="77" spans="1:5" ht="15">
      <c r="A77" s="14"/>
      <c r="B77" s="14">
        <v>2587.9</v>
      </c>
      <c r="C77" s="14" t="s">
        <v>150</v>
      </c>
      <c r="D77" s="14">
        <v>3.12</v>
      </c>
      <c r="E77" s="15">
        <f t="shared" si="0"/>
        <v>8074.2480000000005</v>
      </c>
    </row>
    <row r="78" spans="1:5" ht="15">
      <c r="A78" s="14"/>
      <c r="B78" s="14">
        <v>2587.9</v>
      </c>
      <c r="C78" s="14" t="s">
        <v>144</v>
      </c>
      <c r="D78" s="14">
        <v>3.12</v>
      </c>
      <c r="E78" s="15">
        <f t="shared" si="0"/>
        <v>8074.2480000000005</v>
      </c>
    </row>
    <row r="79" spans="1:5" ht="15">
      <c r="A79" s="14"/>
      <c r="B79" s="14">
        <v>2587.9</v>
      </c>
      <c r="C79" s="14" t="s">
        <v>151</v>
      </c>
      <c r="D79" s="14">
        <v>3.12</v>
      </c>
      <c r="E79" s="15">
        <f t="shared" si="0"/>
        <v>8074.2480000000005</v>
      </c>
    </row>
    <row r="80" spans="1:5" ht="15">
      <c r="A80" s="118" t="s">
        <v>194</v>
      </c>
      <c r="B80" s="119"/>
      <c r="C80" s="119"/>
      <c r="D80" s="120"/>
      <c r="E80" s="13">
        <f>SUM(E81:E90)</f>
        <v>12571.24</v>
      </c>
    </row>
    <row r="81" spans="1:5" ht="15">
      <c r="A81" s="14"/>
      <c r="B81" s="14" t="s">
        <v>1793</v>
      </c>
      <c r="C81" s="14" t="s">
        <v>147</v>
      </c>
      <c r="D81" s="14" t="s">
        <v>1803</v>
      </c>
      <c r="E81" s="15">
        <v>592</v>
      </c>
    </row>
    <row r="82" spans="1:5" ht="15">
      <c r="A82" s="14"/>
      <c r="B82" s="14" t="s">
        <v>321</v>
      </c>
      <c r="C82" s="14" t="s">
        <v>147</v>
      </c>
      <c r="D82" s="14" t="s">
        <v>330</v>
      </c>
      <c r="E82" s="15">
        <v>529</v>
      </c>
    </row>
    <row r="83" spans="1:5" ht="15">
      <c r="A83" s="14"/>
      <c r="B83" s="14" t="s">
        <v>352</v>
      </c>
      <c r="C83" s="14" t="s">
        <v>148</v>
      </c>
      <c r="D83" s="14" t="s">
        <v>357</v>
      </c>
      <c r="E83" s="15">
        <v>1315.7</v>
      </c>
    </row>
    <row r="84" spans="1:5" ht="15">
      <c r="A84" s="14"/>
      <c r="B84" s="14" t="s">
        <v>2288</v>
      </c>
      <c r="C84" s="14" t="s">
        <v>148</v>
      </c>
      <c r="D84" s="14" t="s">
        <v>2295</v>
      </c>
      <c r="E84" s="15">
        <v>1238.36</v>
      </c>
    </row>
    <row r="85" spans="1:5" ht="15">
      <c r="A85" s="14"/>
      <c r="B85" s="14" t="s">
        <v>782</v>
      </c>
      <c r="C85" s="14" t="s">
        <v>149</v>
      </c>
      <c r="D85" s="14" t="s">
        <v>790</v>
      </c>
      <c r="E85" s="15">
        <v>1138.4</v>
      </c>
    </row>
    <row r="86" spans="1:5" ht="15">
      <c r="A86" s="14"/>
      <c r="B86" s="14" t="s">
        <v>1777</v>
      </c>
      <c r="C86" s="14" t="s">
        <v>1940</v>
      </c>
      <c r="D86" s="14" t="s">
        <v>2554</v>
      </c>
      <c r="E86" s="15">
        <v>113.17</v>
      </c>
    </row>
    <row r="87" spans="1:5" ht="30">
      <c r="A87" s="14"/>
      <c r="B87" s="14" t="s">
        <v>1872</v>
      </c>
      <c r="C87" s="14" t="s">
        <v>1940</v>
      </c>
      <c r="D87" s="14" t="s">
        <v>1882</v>
      </c>
      <c r="E87" s="15">
        <v>4863</v>
      </c>
    </row>
    <row r="88" spans="1:5" ht="15">
      <c r="A88" s="14"/>
      <c r="B88" s="14" t="s">
        <v>2057</v>
      </c>
      <c r="C88" s="14" t="s">
        <v>1941</v>
      </c>
      <c r="D88" s="14" t="s">
        <v>1950</v>
      </c>
      <c r="E88" s="15">
        <v>665.21</v>
      </c>
    </row>
    <row r="89" spans="1:5" ht="15">
      <c r="A89" s="14"/>
      <c r="B89" s="14" t="s">
        <v>1023</v>
      </c>
      <c r="C89" s="14" t="s">
        <v>1942</v>
      </c>
      <c r="D89" s="14" t="s">
        <v>2360</v>
      </c>
      <c r="E89" s="15">
        <v>1860.4</v>
      </c>
    </row>
    <row r="90" spans="1:5" ht="15">
      <c r="A90" s="14"/>
      <c r="B90" s="14" t="s">
        <v>806</v>
      </c>
      <c r="C90" s="14" t="s">
        <v>150</v>
      </c>
      <c r="D90" s="14" t="s">
        <v>2361</v>
      </c>
      <c r="E90" s="15">
        <v>256</v>
      </c>
    </row>
    <row r="91" spans="1:5" ht="15">
      <c r="A91" s="118" t="s">
        <v>200</v>
      </c>
      <c r="B91" s="119"/>
      <c r="C91" s="119"/>
      <c r="D91" s="120"/>
      <c r="E91" s="13">
        <f>SUM(E92:E95)</f>
        <v>5344.413</v>
      </c>
    </row>
    <row r="92" spans="1:5" ht="15">
      <c r="A92" s="14"/>
      <c r="B92" s="14"/>
      <c r="C92" s="14"/>
      <c r="D92" s="14" t="s">
        <v>1488</v>
      </c>
      <c r="E92" s="15">
        <v>2794.92</v>
      </c>
    </row>
    <row r="93" spans="1:5" ht="15">
      <c r="A93" s="14"/>
      <c r="B93" s="14" t="s">
        <v>1777</v>
      </c>
      <c r="C93" s="14" t="s">
        <v>148</v>
      </c>
      <c r="D93" s="14" t="s">
        <v>1499</v>
      </c>
      <c r="E93" s="15">
        <f>2587.9*0.47</f>
        <v>1216.3129999999999</v>
      </c>
    </row>
    <row r="94" spans="1:5" ht="15">
      <c r="A94" s="14"/>
      <c r="B94" s="14" t="s">
        <v>261</v>
      </c>
      <c r="C94" s="14" t="s">
        <v>1941</v>
      </c>
      <c r="D94" s="14" t="s">
        <v>1111</v>
      </c>
      <c r="E94" s="15">
        <v>337.73</v>
      </c>
    </row>
    <row r="95" spans="1:5" ht="15">
      <c r="A95" s="14"/>
      <c r="B95" s="14" t="s">
        <v>2432</v>
      </c>
      <c r="C95" s="14" t="s">
        <v>1942</v>
      </c>
      <c r="D95" s="14" t="s">
        <v>2435</v>
      </c>
      <c r="E95" s="15">
        <v>995.45</v>
      </c>
    </row>
    <row r="96" spans="1:5" ht="15">
      <c r="A96" s="116" t="s">
        <v>217</v>
      </c>
      <c r="B96" s="116"/>
      <c r="C96" s="116"/>
      <c r="D96" s="116"/>
      <c r="E96" s="18">
        <v>36874.08</v>
      </c>
    </row>
    <row r="97" spans="1:5" ht="15">
      <c r="A97" s="116" t="s">
        <v>1292</v>
      </c>
      <c r="B97" s="116"/>
      <c r="C97" s="116"/>
      <c r="D97" s="116"/>
      <c r="E97" s="18">
        <v>54289.78</v>
      </c>
    </row>
    <row r="98" spans="1:5" ht="15">
      <c r="A98" s="117" t="s">
        <v>1293</v>
      </c>
      <c r="B98" s="117"/>
      <c r="C98" s="117"/>
      <c r="D98" s="117"/>
      <c r="E98" s="33">
        <f>SUM(E3+E19+E96+E97)</f>
        <v>531709.2325</v>
      </c>
    </row>
    <row r="99" spans="1:5" ht="15">
      <c r="A99" s="113" t="s">
        <v>1294</v>
      </c>
      <c r="B99" s="113"/>
      <c r="C99" s="113"/>
      <c r="D99" s="113"/>
      <c r="E99" s="18">
        <v>454727.6</v>
      </c>
    </row>
    <row r="100" spans="1:5" ht="15">
      <c r="A100" s="113" t="s">
        <v>1295</v>
      </c>
      <c r="B100" s="113"/>
      <c r="C100" s="113"/>
      <c r="D100" s="113"/>
      <c r="E100" s="18">
        <v>72357.6</v>
      </c>
    </row>
    <row r="101" spans="1:5" ht="15">
      <c r="A101" s="113" t="s">
        <v>831</v>
      </c>
      <c r="B101" s="113"/>
      <c r="C101" s="113"/>
      <c r="D101" s="113"/>
      <c r="E101" s="18">
        <v>1152063.05</v>
      </c>
    </row>
    <row r="102" spans="1:5" ht="15">
      <c r="A102" s="113" t="s">
        <v>832</v>
      </c>
      <c r="B102" s="113"/>
      <c r="C102" s="113"/>
      <c r="D102" s="113"/>
      <c r="E102" s="18">
        <v>969754.91</v>
      </c>
    </row>
    <row r="103" spans="1:5" ht="15">
      <c r="A103" s="113" t="s">
        <v>833</v>
      </c>
      <c r="B103" s="113"/>
      <c r="C103" s="113"/>
      <c r="D103" s="113"/>
      <c r="E103" s="18">
        <f>1295925.94+17883</f>
        <v>1313808.94</v>
      </c>
    </row>
    <row r="104" spans="1:5" ht="15">
      <c r="A104" s="113" t="s">
        <v>834</v>
      </c>
      <c r="B104" s="113"/>
      <c r="C104" s="113"/>
      <c r="D104" s="113"/>
      <c r="E104" s="18">
        <v>167842.8</v>
      </c>
    </row>
    <row r="105" spans="1:5" ht="15">
      <c r="A105" s="113" t="s">
        <v>835</v>
      </c>
      <c r="B105" s="113"/>
      <c r="C105" s="113"/>
      <c r="D105" s="113"/>
      <c r="E105" s="18">
        <v>140987.95</v>
      </c>
    </row>
    <row r="106" spans="1:5" ht="15">
      <c r="A106" s="113" t="s">
        <v>836</v>
      </c>
      <c r="B106" s="113"/>
      <c r="C106" s="113"/>
      <c r="D106" s="113"/>
      <c r="E106" s="18">
        <v>0</v>
      </c>
    </row>
    <row r="107" spans="1:5" ht="15">
      <c r="A107" s="113" t="s">
        <v>1344</v>
      </c>
      <c r="B107" s="113"/>
      <c r="C107" s="113"/>
      <c r="D107" s="113"/>
      <c r="E107" s="15">
        <f>SUM(E101-E103)</f>
        <v>-161745.8899999999</v>
      </c>
    </row>
    <row r="108" spans="1:5" ht="15">
      <c r="A108" s="113" t="s">
        <v>1538</v>
      </c>
      <c r="B108" s="113"/>
      <c r="C108" s="113"/>
      <c r="D108" s="113"/>
      <c r="E108" s="15">
        <f>SUM(E104-E106)</f>
        <v>167842.8</v>
      </c>
    </row>
    <row r="109" spans="1:5" ht="15">
      <c r="A109" s="113" t="s">
        <v>2213</v>
      </c>
      <c r="B109" s="113"/>
      <c r="C109" s="113"/>
      <c r="D109" s="113"/>
      <c r="E109" s="15">
        <f>SUM(E102-E103)</f>
        <v>-344054.0299999999</v>
      </c>
    </row>
    <row r="113" spans="1:5" ht="15.75">
      <c r="A113" s="121" t="s">
        <v>449</v>
      </c>
      <c r="B113" s="121"/>
      <c r="C113" s="121"/>
      <c r="D113" s="121"/>
      <c r="E113" s="121"/>
    </row>
    <row r="114" spans="1:5" ht="30">
      <c r="A114" s="24"/>
      <c r="B114" s="56" t="s">
        <v>195</v>
      </c>
      <c r="C114" s="27" t="s">
        <v>1339</v>
      </c>
      <c r="D114" s="27" t="s">
        <v>1340</v>
      </c>
      <c r="E114" s="27" t="s">
        <v>198</v>
      </c>
    </row>
    <row r="115" spans="1:5" ht="15" customHeight="1">
      <c r="A115" s="128" t="s">
        <v>1943</v>
      </c>
      <c r="B115" s="129"/>
      <c r="C115" s="129"/>
      <c r="D115" s="130"/>
      <c r="E115" s="16"/>
    </row>
    <row r="116" spans="2:5" ht="12.75">
      <c r="B116" s="57" t="s">
        <v>450</v>
      </c>
      <c r="C116" s="58"/>
      <c r="D116" s="58" t="s">
        <v>451</v>
      </c>
      <c r="E116" s="67">
        <v>969.1</v>
      </c>
    </row>
    <row r="117" spans="2:5" ht="12.75">
      <c r="B117" s="57" t="s">
        <v>2384</v>
      </c>
      <c r="C117" s="58"/>
      <c r="D117" s="58" t="s">
        <v>452</v>
      </c>
      <c r="E117" s="68">
        <v>376</v>
      </c>
    </row>
    <row r="118" spans="2:5" ht="12.75">
      <c r="B118" s="59" t="s">
        <v>1777</v>
      </c>
      <c r="C118" s="58"/>
      <c r="D118" s="58" t="s">
        <v>453</v>
      </c>
      <c r="E118" s="69">
        <v>1048.7</v>
      </c>
    </row>
    <row r="119" spans="2:5" ht="12.75">
      <c r="B119" s="58" t="s">
        <v>454</v>
      </c>
      <c r="C119" s="58"/>
      <c r="D119" s="58" t="s">
        <v>455</v>
      </c>
      <c r="E119" s="69">
        <v>30101.76</v>
      </c>
    </row>
    <row r="120" spans="2:5" ht="12.75">
      <c r="B120" s="58" t="s">
        <v>795</v>
      </c>
      <c r="C120" s="58"/>
      <c r="D120" s="58" t="s">
        <v>456</v>
      </c>
      <c r="E120" s="69">
        <v>525.58</v>
      </c>
    </row>
    <row r="121" spans="2:5" ht="12.75">
      <c r="B121" s="58" t="s">
        <v>457</v>
      </c>
      <c r="C121" s="58"/>
      <c r="D121" s="58" t="s">
        <v>458</v>
      </c>
      <c r="E121" s="69">
        <v>825.3</v>
      </c>
    </row>
    <row r="122" spans="2:5" ht="12.75">
      <c r="B122" s="58" t="s">
        <v>808</v>
      </c>
      <c r="C122" s="58"/>
      <c r="D122" s="58" t="s">
        <v>459</v>
      </c>
      <c r="E122" s="69">
        <v>53.14</v>
      </c>
    </row>
    <row r="123" spans="2:5" ht="12.75">
      <c r="B123" s="58" t="s">
        <v>1990</v>
      </c>
      <c r="C123" s="58"/>
      <c r="D123" s="58" t="s">
        <v>460</v>
      </c>
      <c r="E123" s="70">
        <v>1393</v>
      </c>
    </row>
    <row r="124" spans="2:5" ht="12.75">
      <c r="B124" s="58" t="s">
        <v>457</v>
      </c>
      <c r="C124" s="58"/>
      <c r="D124" s="58" t="s">
        <v>461</v>
      </c>
      <c r="E124" s="69">
        <v>322.1</v>
      </c>
    </row>
    <row r="125" spans="2:5" ht="12.75">
      <c r="B125" s="60" t="s">
        <v>1990</v>
      </c>
      <c r="C125" s="61"/>
      <c r="D125" s="61" t="s">
        <v>462</v>
      </c>
      <c r="E125" s="71">
        <v>1393</v>
      </c>
    </row>
    <row r="126" spans="2:5" ht="12.75">
      <c r="B126" s="61" t="s">
        <v>463</v>
      </c>
      <c r="C126" s="61"/>
      <c r="D126" s="61" t="s">
        <v>464</v>
      </c>
      <c r="E126" s="71">
        <v>408</v>
      </c>
    </row>
    <row r="127" spans="2:5" ht="12.75">
      <c r="B127" s="61" t="s">
        <v>231</v>
      </c>
      <c r="C127" s="61"/>
      <c r="D127" s="61" t="s">
        <v>465</v>
      </c>
      <c r="E127" s="72">
        <v>582.12</v>
      </c>
    </row>
    <row r="128" spans="2:5" ht="12.75">
      <c r="B128" s="73" t="s">
        <v>2299</v>
      </c>
      <c r="C128" s="73" t="s">
        <v>148</v>
      </c>
      <c r="D128" s="73" t="s">
        <v>480</v>
      </c>
      <c r="E128" s="74">
        <v>34395.28</v>
      </c>
    </row>
    <row r="129" spans="2:5" ht="12.75">
      <c r="B129" s="73" t="s">
        <v>2269</v>
      </c>
      <c r="C129" s="73" t="s">
        <v>148</v>
      </c>
      <c r="D129" s="73" t="s">
        <v>481</v>
      </c>
      <c r="E129" s="74">
        <v>34030.88</v>
      </c>
    </row>
    <row r="130" spans="2:5" ht="12.75">
      <c r="B130" s="73" t="s">
        <v>482</v>
      </c>
      <c r="C130" s="73" t="s">
        <v>152</v>
      </c>
      <c r="D130" s="73" t="s">
        <v>483</v>
      </c>
      <c r="E130" s="74">
        <v>16571.51</v>
      </c>
    </row>
    <row r="131" spans="2:5" ht="12.75">
      <c r="B131" s="73" t="s">
        <v>484</v>
      </c>
      <c r="C131" s="73" t="s">
        <v>1941</v>
      </c>
      <c r="D131" s="73" t="s">
        <v>483</v>
      </c>
      <c r="E131" s="74">
        <v>33581.27</v>
      </c>
    </row>
    <row r="132" spans="2:5" ht="12.75">
      <c r="B132" s="73" t="s">
        <v>485</v>
      </c>
      <c r="C132" s="73" t="s">
        <v>146</v>
      </c>
      <c r="D132" s="73" t="s">
        <v>486</v>
      </c>
      <c r="E132" s="74">
        <v>1811</v>
      </c>
    </row>
    <row r="133" spans="2:5" ht="12.75">
      <c r="B133" s="73" t="s">
        <v>487</v>
      </c>
      <c r="C133" s="73" t="s">
        <v>146</v>
      </c>
      <c r="D133" s="73" t="s">
        <v>488</v>
      </c>
      <c r="E133" s="74">
        <v>1107</v>
      </c>
    </row>
    <row r="134" spans="2:5" ht="12.75">
      <c r="B134" s="73" t="s">
        <v>1371</v>
      </c>
      <c r="C134" s="73" t="s">
        <v>145</v>
      </c>
      <c r="D134" s="73" t="s">
        <v>489</v>
      </c>
      <c r="E134" s="74">
        <v>4456.66</v>
      </c>
    </row>
    <row r="135" spans="2:5" ht="12.75">
      <c r="B135" s="73" t="s">
        <v>490</v>
      </c>
      <c r="C135" s="73" t="s">
        <v>1940</v>
      </c>
      <c r="D135" s="73" t="s">
        <v>491</v>
      </c>
      <c r="E135" s="74">
        <v>1963</v>
      </c>
    </row>
    <row r="136" spans="2:5" ht="12.75">
      <c r="B136" s="73" t="s">
        <v>492</v>
      </c>
      <c r="C136" s="73" t="s">
        <v>1941</v>
      </c>
      <c r="D136" s="73" t="s">
        <v>493</v>
      </c>
      <c r="E136" s="74">
        <v>34908.89</v>
      </c>
    </row>
    <row r="137" spans="2:5" ht="12.75">
      <c r="B137" s="73" t="s">
        <v>494</v>
      </c>
      <c r="C137" s="73" t="s">
        <v>1942</v>
      </c>
      <c r="D137" s="73" t="s">
        <v>495</v>
      </c>
      <c r="E137" s="74">
        <v>39586.94</v>
      </c>
    </row>
    <row r="138" spans="2:5" ht="12.75">
      <c r="B138" s="73" t="s">
        <v>860</v>
      </c>
      <c r="C138" s="73" t="s">
        <v>152</v>
      </c>
      <c r="D138" s="73" t="s">
        <v>496</v>
      </c>
      <c r="E138" s="74">
        <v>13266.52</v>
      </c>
    </row>
    <row r="139" spans="2:5" ht="12.75">
      <c r="B139" s="73" t="s">
        <v>497</v>
      </c>
      <c r="C139" s="73" t="s">
        <v>152</v>
      </c>
      <c r="D139" s="73" t="s">
        <v>498</v>
      </c>
      <c r="E139" s="74">
        <v>2533</v>
      </c>
    </row>
    <row r="140" spans="2:5" ht="12.75">
      <c r="B140" s="73" t="s">
        <v>2440</v>
      </c>
      <c r="C140" s="73" t="s">
        <v>1942</v>
      </c>
      <c r="D140" s="73" t="s">
        <v>864</v>
      </c>
      <c r="E140" s="74">
        <v>659.79</v>
      </c>
    </row>
    <row r="141" spans="2:5" ht="12.75">
      <c r="B141" s="61"/>
      <c r="C141" s="61"/>
      <c r="D141" s="61"/>
      <c r="E141" s="62"/>
    </row>
    <row r="142" spans="2:5" ht="12.75">
      <c r="B142" s="61"/>
      <c r="C142" s="61"/>
      <c r="D142" s="61"/>
      <c r="E142" s="62"/>
    </row>
    <row r="143" spans="2:5" ht="12.75">
      <c r="B143" s="61"/>
      <c r="C143" s="61"/>
      <c r="D143" s="61"/>
      <c r="E143" s="62"/>
    </row>
    <row r="144" spans="2:5" ht="12.75">
      <c r="B144" s="61"/>
      <c r="C144" s="61"/>
      <c r="D144" s="61"/>
      <c r="E144" s="62"/>
    </row>
    <row r="145" spans="2:5" ht="12.75">
      <c r="B145" s="61"/>
      <c r="C145" s="61"/>
      <c r="D145" s="61"/>
      <c r="E145" s="62"/>
    </row>
    <row r="146" spans="2:5" ht="12.75">
      <c r="B146" s="61"/>
      <c r="C146" s="61"/>
      <c r="D146" s="61"/>
      <c r="E146" s="62"/>
    </row>
    <row r="147" spans="2:5" ht="12.75">
      <c r="B147" s="61"/>
      <c r="C147" s="61"/>
      <c r="D147" s="61"/>
      <c r="E147" s="62"/>
    </row>
    <row r="148" spans="2:5" ht="12.75">
      <c r="B148" s="61"/>
      <c r="C148" s="61"/>
      <c r="D148" s="61"/>
      <c r="E148" s="62"/>
    </row>
    <row r="149" spans="2:5" ht="12.75">
      <c r="B149" s="61"/>
      <c r="C149" s="61"/>
      <c r="D149" s="61"/>
      <c r="E149" s="62"/>
    </row>
    <row r="150" spans="2:5" ht="12.75">
      <c r="B150" s="61"/>
      <c r="C150" s="61"/>
      <c r="D150" s="61"/>
      <c r="E150" s="62"/>
    </row>
    <row r="151" spans="2:5" ht="12.75">
      <c r="B151" s="61"/>
      <c r="C151" s="61"/>
      <c r="D151" s="61"/>
      <c r="E151" s="62"/>
    </row>
    <row r="152" spans="2:5" ht="12.75">
      <c r="B152" s="61"/>
      <c r="C152" s="61"/>
      <c r="D152" s="61"/>
      <c r="E152" s="62"/>
    </row>
    <row r="153" spans="2:5" ht="12.75">
      <c r="B153" s="61"/>
      <c r="C153" s="61"/>
      <c r="D153" s="61"/>
      <c r="E153" s="62"/>
    </row>
    <row r="154" spans="2:5" ht="12.75">
      <c r="B154" s="61"/>
      <c r="C154" s="61"/>
      <c r="D154" s="61"/>
      <c r="E154" s="62"/>
    </row>
    <row r="155" spans="2:5" ht="12.75">
      <c r="B155" s="61"/>
      <c r="C155" s="61"/>
      <c r="D155" s="61"/>
      <c r="E155" s="62"/>
    </row>
    <row r="156" spans="2:5" ht="12.75">
      <c r="B156" s="61"/>
      <c r="C156" s="61"/>
      <c r="D156" s="61"/>
      <c r="E156" s="62"/>
    </row>
    <row r="157" spans="2:5" ht="12.75">
      <c r="B157" s="61"/>
      <c r="C157" s="61"/>
      <c r="D157" s="61"/>
      <c r="E157" s="62"/>
    </row>
    <row r="158" spans="2:5" ht="12.75">
      <c r="B158" s="61"/>
      <c r="C158" s="61"/>
      <c r="D158" s="61"/>
      <c r="E158" s="62"/>
    </row>
    <row r="159" spans="2:5" ht="12.75">
      <c r="B159" s="61"/>
      <c r="C159" s="61"/>
      <c r="D159" s="61"/>
      <c r="E159" s="62"/>
    </row>
    <row r="160" spans="2:5" ht="12.75">
      <c r="B160" s="61"/>
      <c r="C160" s="61"/>
      <c r="D160" s="61"/>
      <c r="E160" s="61"/>
    </row>
    <row r="161" spans="2:5" ht="12.75">
      <c r="B161" s="61"/>
      <c r="C161" s="61"/>
      <c r="D161" s="61"/>
      <c r="E161" s="62"/>
    </row>
    <row r="162" spans="2:5" ht="12.75">
      <c r="B162" s="61"/>
      <c r="C162" s="61"/>
      <c r="D162" s="61"/>
      <c r="E162" s="61"/>
    </row>
    <row r="163" spans="1:5" ht="15">
      <c r="A163" s="128" t="s">
        <v>1978</v>
      </c>
      <c r="B163" s="129"/>
      <c r="C163" s="129"/>
      <c r="D163" s="130"/>
      <c r="E163" s="16"/>
    </row>
    <row r="164" spans="2:5" ht="25.5">
      <c r="B164" s="61" t="s">
        <v>466</v>
      </c>
      <c r="C164" s="61"/>
      <c r="D164" s="61" t="s">
        <v>467</v>
      </c>
      <c r="E164" s="66">
        <v>1403</v>
      </c>
    </row>
    <row r="165" spans="2:5" ht="25.5">
      <c r="B165" s="61" t="s">
        <v>468</v>
      </c>
      <c r="C165" s="61"/>
      <c r="D165" s="61" t="s">
        <v>469</v>
      </c>
      <c r="E165" s="62">
        <v>269.6</v>
      </c>
    </row>
    <row r="166" spans="2:5" ht="12.75">
      <c r="B166" s="61" t="s">
        <v>236</v>
      </c>
      <c r="C166" s="61"/>
      <c r="D166" s="61" t="s">
        <v>470</v>
      </c>
      <c r="E166" s="61">
        <v>91.4</v>
      </c>
    </row>
    <row r="167" spans="2:5" ht="12.75">
      <c r="B167" s="61" t="s">
        <v>1212</v>
      </c>
      <c r="C167" s="61"/>
      <c r="D167" s="61" t="s">
        <v>471</v>
      </c>
      <c r="E167" s="61">
        <v>2272.41</v>
      </c>
    </row>
    <row r="168" spans="2:5" ht="12.75">
      <c r="B168" s="63" t="s">
        <v>472</v>
      </c>
      <c r="C168" s="61"/>
      <c r="D168" s="61" t="s">
        <v>473</v>
      </c>
      <c r="E168" s="66">
        <v>7167</v>
      </c>
    </row>
    <row r="169" spans="2:5" ht="25.5">
      <c r="B169" s="63" t="s">
        <v>474</v>
      </c>
      <c r="C169" s="61"/>
      <c r="D169" s="61" t="s">
        <v>475</v>
      </c>
      <c r="E169" s="61">
        <v>917.49</v>
      </c>
    </row>
    <row r="170" spans="2:5" ht="25.5">
      <c r="B170" s="61" t="s">
        <v>476</v>
      </c>
      <c r="C170" s="61"/>
      <c r="D170" s="61" t="s">
        <v>477</v>
      </c>
      <c r="E170" s="61">
        <v>16660.2</v>
      </c>
    </row>
    <row r="171" spans="2:5" ht="12.75">
      <c r="B171" s="61" t="s">
        <v>64</v>
      </c>
      <c r="C171" s="61"/>
      <c r="D171" s="61" t="s">
        <v>478</v>
      </c>
      <c r="E171" s="61">
        <v>891.8</v>
      </c>
    </row>
    <row r="172" spans="2:5" ht="12.75">
      <c r="B172" s="61"/>
      <c r="C172" s="61"/>
      <c r="D172" s="61"/>
      <c r="E172" s="61">
        <v>16394.5</v>
      </c>
    </row>
    <row r="173" spans="2:5" ht="12.75">
      <c r="B173" s="61" t="s">
        <v>479</v>
      </c>
      <c r="C173" s="61"/>
      <c r="D173" s="61" t="s">
        <v>477</v>
      </c>
      <c r="E173" s="61">
        <v>17478</v>
      </c>
    </row>
    <row r="174" spans="2:5" ht="12.75">
      <c r="B174" s="61" t="s">
        <v>1777</v>
      </c>
      <c r="C174" s="61"/>
      <c r="D174" s="61" t="s">
        <v>1289</v>
      </c>
      <c r="E174" s="65">
        <v>624</v>
      </c>
    </row>
    <row r="200" spans="1:5" ht="15">
      <c r="A200" s="118" t="s">
        <v>196</v>
      </c>
      <c r="B200" s="119"/>
      <c r="C200" s="119"/>
      <c r="D200" s="120"/>
      <c r="E200" s="13"/>
    </row>
    <row r="201" spans="2:5" ht="12.75">
      <c r="B201" s="61">
        <v>6228.9</v>
      </c>
      <c r="C201" s="61"/>
      <c r="D201" s="61">
        <v>1.06</v>
      </c>
      <c r="E201" s="64">
        <v>6602.63</v>
      </c>
    </row>
    <row r="202" spans="2:5" ht="12.75">
      <c r="B202" s="61">
        <v>6228.9</v>
      </c>
      <c r="C202" s="61"/>
      <c r="D202" s="61">
        <v>1.06</v>
      </c>
      <c r="E202" s="64">
        <v>6602.63</v>
      </c>
    </row>
    <row r="203" spans="2:5" ht="12.75">
      <c r="B203" s="61">
        <v>6228.9</v>
      </c>
      <c r="C203" s="61"/>
      <c r="D203" s="61">
        <v>1.06</v>
      </c>
      <c r="E203" s="64">
        <v>6602.63</v>
      </c>
    </row>
    <row r="213" spans="1:5" ht="15">
      <c r="A213" s="118" t="s">
        <v>199</v>
      </c>
      <c r="B213" s="119"/>
      <c r="C213" s="119"/>
      <c r="D213" s="120"/>
      <c r="E213" s="13"/>
    </row>
  </sheetData>
  <sheetProtection/>
  <mergeCells count="34">
    <mergeCell ref="A213:D213"/>
    <mergeCell ref="A101:D101"/>
    <mergeCell ref="A115:D115"/>
    <mergeCell ref="A107:D107"/>
    <mergeCell ref="A102:D102"/>
    <mergeCell ref="A109:D109"/>
    <mergeCell ref="A103:D103"/>
    <mergeCell ref="A104:D104"/>
    <mergeCell ref="A163:D163"/>
    <mergeCell ref="A200:D200"/>
    <mergeCell ref="A105:D105"/>
    <mergeCell ref="A106:D106"/>
    <mergeCell ref="A100:D100"/>
    <mergeCell ref="A99:D99"/>
    <mergeCell ref="A113:E113"/>
    <mergeCell ref="A45:D45"/>
    <mergeCell ref="A56:D56"/>
    <mergeCell ref="A108:D108"/>
    <mergeCell ref="A80:D80"/>
    <mergeCell ref="A91:D91"/>
    <mergeCell ref="A58:D58"/>
    <mergeCell ref="A66:D66"/>
    <mergeCell ref="A97:D97"/>
    <mergeCell ref="A98:D98"/>
    <mergeCell ref="A1:E1"/>
    <mergeCell ref="B3:C3"/>
    <mergeCell ref="A4:D4"/>
    <mergeCell ref="A6:D6"/>
    <mergeCell ref="A19:D19"/>
    <mergeCell ref="A96:D96"/>
    <mergeCell ref="A28:D28"/>
    <mergeCell ref="A15:D15"/>
    <mergeCell ref="A20:D20"/>
    <mergeCell ref="A67:D67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45"/>
  <sheetViews>
    <sheetView zoomScalePageLayoutView="0" workbookViewId="0" topLeftCell="A1">
      <pane ySplit="1" topLeftCell="A74" activePane="bottomLeft" state="frozen"/>
      <selection pane="topLeft" activeCell="A2" sqref="A2"/>
      <selection pane="bottomLeft" activeCell="D85" sqref="D85"/>
    </sheetView>
  </sheetViews>
  <sheetFormatPr defaultColWidth="13.375" defaultRowHeight="12.75"/>
  <cols>
    <col min="1" max="1" width="21.75390625" style="1" customWidth="1"/>
    <col min="2" max="2" width="13.625" style="1" customWidth="1"/>
    <col min="3" max="3" width="13.125" style="1" customWidth="1"/>
    <col min="4" max="4" width="49.25390625" style="1" customWidth="1"/>
    <col min="5" max="5" width="14.625" style="1" customWidth="1"/>
    <col min="6" max="7" width="11.375" style="1" customWidth="1"/>
    <col min="8" max="97" width="12.375" style="1" customWidth="1"/>
    <col min="98" max="16384" width="13.375" style="1" customWidth="1"/>
  </cols>
  <sheetData>
    <row r="1" spans="1:5" ht="15.75">
      <c r="A1" s="121" t="s">
        <v>2214</v>
      </c>
      <c r="B1" s="121"/>
      <c r="C1" s="121"/>
      <c r="D1" s="121"/>
      <c r="E1" s="121"/>
    </row>
    <row r="2" spans="1:5" ht="34.5" customHeight="1">
      <c r="A2" s="7"/>
      <c r="B2" s="8" t="s">
        <v>195</v>
      </c>
      <c r="C2" s="9" t="s">
        <v>1339</v>
      </c>
      <c r="D2" s="9" t="s">
        <v>1340</v>
      </c>
      <c r="E2" s="9" t="s">
        <v>198</v>
      </c>
    </row>
    <row r="3" spans="1:5" ht="15">
      <c r="A3" s="10"/>
      <c r="B3" s="141" t="s">
        <v>1943</v>
      </c>
      <c r="C3" s="141"/>
      <c r="D3" s="10"/>
      <c r="E3" s="10"/>
    </row>
    <row r="4" spans="1:5" ht="15">
      <c r="A4" s="11" t="s">
        <v>193</v>
      </c>
      <c r="B4" s="12"/>
      <c r="C4" s="12"/>
      <c r="D4" s="12"/>
      <c r="E4" s="13">
        <f>SUM(E5:E8)</f>
        <v>62106.75</v>
      </c>
    </row>
    <row r="5" spans="1:5" ht="30">
      <c r="A5" s="11"/>
      <c r="B5" s="14" t="s">
        <v>1384</v>
      </c>
      <c r="C5" s="14" t="s">
        <v>145</v>
      </c>
      <c r="D5" s="14" t="s">
        <v>1402</v>
      </c>
      <c r="E5" s="15">
        <v>2597.62</v>
      </c>
    </row>
    <row r="6" spans="1:5" ht="15">
      <c r="A6" s="11"/>
      <c r="B6" s="14" t="s">
        <v>2222</v>
      </c>
      <c r="C6" s="14" t="s">
        <v>148</v>
      </c>
      <c r="D6" s="14" t="s">
        <v>2223</v>
      </c>
      <c r="E6" s="15">
        <v>2821.2</v>
      </c>
    </row>
    <row r="7" spans="1:5" ht="30">
      <c r="A7" s="11"/>
      <c r="B7" s="14" t="s">
        <v>2273</v>
      </c>
      <c r="C7" s="14" t="s">
        <v>148</v>
      </c>
      <c r="D7" s="14" t="s">
        <v>2221</v>
      </c>
      <c r="E7" s="15">
        <v>3363.45</v>
      </c>
    </row>
    <row r="8" spans="1:5" ht="15">
      <c r="A8" s="11"/>
      <c r="B8" s="14" t="s">
        <v>2279</v>
      </c>
      <c r="C8" s="14" t="s">
        <v>148</v>
      </c>
      <c r="D8" s="14" t="s">
        <v>2280</v>
      </c>
      <c r="E8" s="15">
        <v>53324.48</v>
      </c>
    </row>
    <row r="9" spans="1:5" ht="15">
      <c r="A9" s="11" t="s">
        <v>1951</v>
      </c>
      <c r="B9" s="12"/>
      <c r="C9" s="12"/>
      <c r="D9" s="12"/>
      <c r="E9" s="13">
        <f>SUM(E10)</f>
        <v>21826.41</v>
      </c>
    </row>
    <row r="10" spans="1:5" ht="15">
      <c r="A10" s="14"/>
      <c r="B10" s="14" t="s">
        <v>1969</v>
      </c>
      <c r="C10" s="14" t="s">
        <v>1941</v>
      </c>
      <c r="D10" s="14" t="s">
        <v>1684</v>
      </c>
      <c r="E10" s="15">
        <v>21826.41</v>
      </c>
    </row>
    <row r="11" spans="1:5" ht="15">
      <c r="A11" s="10"/>
      <c r="B11" s="141" t="s">
        <v>1978</v>
      </c>
      <c r="C11" s="141"/>
      <c r="D11" s="10"/>
      <c r="E11" s="16">
        <f>SUM(E12+E17+E33+E44+E46+E59+E60+E73+E81+E84)</f>
        <v>217714.01000000004</v>
      </c>
    </row>
    <row r="12" spans="1:5" ht="15">
      <c r="A12" s="14" t="s">
        <v>1341</v>
      </c>
      <c r="B12" s="12"/>
      <c r="C12" s="12"/>
      <c r="D12" s="12"/>
      <c r="E12" s="13">
        <f>SUM(E13:E16)</f>
        <v>3373.5099999999998</v>
      </c>
    </row>
    <row r="13" spans="1:5" ht="15">
      <c r="A13" s="14"/>
      <c r="B13" s="14" t="s">
        <v>2476</v>
      </c>
      <c r="C13" s="14" t="s">
        <v>147</v>
      </c>
      <c r="D13" s="14" t="s">
        <v>748</v>
      </c>
      <c r="E13" s="15">
        <v>1052</v>
      </c>
    </row>
    <row r="14" spans="1:5" ht="30">
      <c r="A14" s="14"/>
      <c r="B14" s="14" t="s">
        <v>1169</v>
      </c>
      <c r="C14" s="14" t="s">
        <v>145</v>
      </c>
      <c r="D14" s="14" t="s">
        <v>1171</v>
      </c>
      <c r="E14" s="15">
        <v>1394.53</v>
      </c>
    </row>
    <row r="15" spans="1:5" ht="15">
      <c r="A15" s="14"/>
      <c r="B15" s="14" t="s">
        <v>331</v>
      </c>
      <c r="C15" s="14" t="s">
        <v>147</v>
      </c>
      <c r="D15" s="14" t="s">
        <v>338</v>
      </c>
      <c r="E15" s="15">
        <v>338</v>
      </c>
    </row>
    <row r="16" spans="1:5" ht="15">
      <c r="A16" s="14"/>
      <c r="B16" s="14" t="s">
        <v>1264</v>
      </c>
      <c r="C16" s="14" t="s">
        <v>1942</v>
      </c>
      <c r="D16" s="14" t="s">
        <v>1267</v>
      </c>
      <c r="E16" s="15">
        <v>588.98</v>
      </c>
    </row>
    <row r="17" spans="1:5" ht="15">
      <c r="A17" s="14" t="s">
        <v>1947</v>
      </c>
      <c r="B17" s="12"/>
      <c r="C17" s="12"/>
      <c r="D17" s="12"/>
      <c r="E17" s="13">
        <f>SUM(E18:E32)</f>
        <v>32573.28</v>
      </c>
    </row>
    <row r="18" spans="1:5" ht="15">
      <c r="A18" s="14"/>
      <c r="B18" s="17" t="s">
        <v>2027</v>
      </c>
      <c r="C18" s="14" t="s">
        <v>146</v>
      </c>
      <c r="D18" s="14" t="s">
        <v>2042</v>
      </c>
      <c r="E18" s="15">
        <v>78.97</v>
      </c>
    </row>
    <row r="19" spans="1:5" ht="15">
      <c r="A19" s="14"/>
      <c r="B19" s="17" t="s">
        <v>2046</v>
      </c>
      <c r="C19" s="14"/>
      <c r="D19" s="14" t="s">
        <v>2048</v>
      </c>
      <c r="E19" s="15">
        <v>390.1</v>
      </c>
    </row>
    <row r="20" spans="1:5" ht="15">
      <c r="A20" s="14"/>
      <c r="B20" s="17" t="s">
        <v>1779</v>
      </c>
      <c r="C20" s="14" t="s">
        <v>145</v>
      </c>
      <c r="D20" s="14" t="s">
        <v>1780</v>
      </c>
      <c r="E20" s="15">
        <v>205.08</v>
      </c>
    </row>
    <row r="21" spans="1:5" ht="15">
      <c r="A21" s="14"/>
      <c r="B21" s="17" t="s">
        <v>443</v>
      </c>
      <c r="C21" s="14" t="s">
        <v>147</v>
      </c>
      <c r="D21" s="14" t="s">
        <v>447</v>
      </c>
      <c r="E21" s="15">
        <v>7795</v>
      </c>
    </row>
    <row r="22" spans="1:5" ht="15">
      <c r="A22" s="14"/>
      <c r="B22" s="17" t="s">
        <v>2347</v>
      </c>
      <c r="C22" s="14" t="s">
        <v>152</v>
      </c>
      <c r="D22" s="14" t="s">
        <v>2350</v>
      </c>
      <c r="E22" s="15">
        <v>317.2</v>
      </c>
    </row>
    <row r="23" spans="1:5" ht="15">
      <c r="A23" s="14"/>
      <c r="B23" s="17" t="s">
        <v>1777</v>
      </c>
      <c r="C23" s="14" t="s">
        <v>152</v>
      </c>
      <c r="D23" s="14" t="s">
        <v>2531</v>
      </c>
      <c r="E23" s="15">
        <v>12845.6</v>
      </c>
    </row>
    <row r="24" spans="1:5" ht="30">
      <c r="A24" s="14"/>
      <c r="B24" s="17" t="s">
        <v>1856</v>
      </c>
      <c r="C24" s="14" t="s">
        <v>1940</v>
      </c>
      <c r="D24" s="14" t="s">
        <v>1866</v>
      </c>
      <c r="E24" s="15">
        <v>2157</v>
      </c>
    </row>
    <row r="25" spans="1:5" ht="15">
      <c r="A25" s="14"/>
      <c r="B25" s="17" t="s">
        <v>2546</v>
      </c>
      <c r="C25" s="14" t="s">
        <v>1940</v>
      </c>
      <c r="D25" s="14" t="s">
        <v>814</v>
      </c>
      <c r="E25" s="15">
        <v>1108.5</v>
      </c>
    </row>
    <row r="26" spans="1:5" ht="15">
      <c r="A26" s="14"/>
      <c r="B26" s="17" t="s">
        <v>2164</v>
      </c>
      <c r="C26" s="14" t="s">
        <v>1941</v>
      </c>
      <c r="D26" s="14" t="s">
        <v>2353</v>
      </c>
      <c r="E26" s="15">
        <v>570.01</v>
      </c>
    </row>
    <row r="27" spans="1:5" ht="15">
      <c r="A27" s="14"/>
      <c r="B27" s="17" t="s">
        <v>1777</v>
      </c>
      <c r="C27" s="14" t="s">
        <v>1941</v>
      </c>
      <c r="D27" s="14" t="s">
        <v>46</v>
      </c>
      <c r="E27" s="15">
        <v>86.46</v>
      </c>
    </row>
    <row r="28" spans="1:5" ht="15">
      <c r="A28" s="14"/>
      <c r="B28" s="17" t="s">
        <v>2417</v>
      </c>
      <c r="C28" s="14" t="s">
        <v>1942</v>
      </c>
      <c r="D28" s="14" t="s">
        <v>2418</v>
      </c>
      <c r="E28" s="15">
        <v>3694.84</v>
      </c>
    </row>
    <row r="29" spans="1:5" ht="15">
      <c r="A29" s="14"/>
      <c r="B29" s="15" t="s">
        <v>1777</v>
      </c>
      <c r="C29" s="14" t="s">
        <v>1942</v>
      </c>
      <c r="D29" s="14" t="s">
        <v>1066</v>
      </c>
      <c r="E29" s="15">
        <v>613.52</v>
      </c>
    </row>
    <row r="30" spans="1:5" ht="15">
      <c r="A30" s="14"/>
      <c r="B30" s="15" t="s">
        <v>1388</v>
      </c>
      <c r="C30" s="14" t="s">
        <v>150</v>
      </c>
      <c r="D30" s="14" t="s">
        <v>1389</v>
      </c>
      <c r="E30" s="15">
        <v>115</v>
      </c>
    </row>
    <row r="31" spans="1:5" ht="15">
      <c r="A31" s="14"/>
      <c r="B31" s="17" t="s">
        <v>1390</v>
      </c>
      <c r="C31" s="14" t="s">
        <v>144</v>
      </c>
      <c r="D31" s="14" t="s">
        <v>338</v>
      </c>
      <c r="E31" s="15">
        <v>2449</v>
      </c>
    </row>
    <row r="32" spans="1:5" ht="30">
      <c r="A32" s="14"/>
      <c r="B32" s="17" t="s">
        <v>1391</v>
      </c>
      <c r="C32" s="14" t="s">
        <v>144</v>
      </c>
      <c r="D32" s="14" t="s">
        <v>1392</v>
      </c>
      <c r="E32" s="15">
        <v>147</v>
      </c>
    </row>
    <row r="33" spans="1:5" ht="15">
      <c r="A33" s="14" t="s">
        <v>1948</v>
      </c>
      <c r="B33" s="12"/>
      <c r="C33" s="12"/>
      <c r="D33" s="12"/>
      <c r="E33" s="13">
        <f>SUM(E34:E43)</f>
        <v>14819.69</v>
      </c>
    </row>
    <row r="34" spans="1:5" ht="15">
      <c r="A34" s="14"/>
      <c r="B34" s="17" t="s">
        <v>2196</v>
      </c>
      <c r="C34" s="14" t="s">
        <v>146</v>
      </c>
      <c r="D34" s="14" t="s">
        <v>156</v>
      </c>
      <c r="E34" s="15">
        <v>1326.46</v>
      </c>
    </row>
    <row r="35" spans="1:5" ht="15">
      <c r="A35" s="14"/>
      <c r="B35" s="17" t="s">
        <v>171</v>
      </c>
      <c r="C35" s="14" t="s">
        <v>145</v>
      </c>
      <c r="D35" s="14" t="s">
        <v>1366</v>
      </c>
      <c r="E35" s="15">
        <v>762.28</v>
      </c>
    </row>
    <row r="36" spans="1:5" ht="30">
      <c r="A36" s="14"/>
      <c r="B36" s="17" t="s">
        <v>1793</v>
      </c>
      <c r="C36" s="14" t="s">
        <v>147</v>
      </c>
      <c r="D36" s="14" t="s">
        <v>1801</v>
      </c>
      <c r="E36" s="15">
        <v>1888</v>
      </c>
    </row>
    <row r="37" spans="1:5" ht="30">
      <c r="A37" s="14"/>
      <c r="B37" s="17" t="s">
        <v>2468</v>
      </c>
      <c r="C37" s="14" t="s">
        <v>147</v>
      </c>
      <c r="D37" s="14" t="s">
        <v>2470</v>
      </c>
      <c r="E37" s="15">
        <v>1937</v>
      </c>
    </row>
    <row r="38" spans="1:5" ht="15">
      <c r="A38" s="14"/>
      <c r="B38" s="17" t="s">
        <v>1841</v>
      </c>
      <c r="C38" s="14" t="s">
        <v>147</v>
      </c>
      <c r="D38" s="14" t="s">
        <v>1846</v>
      </c>
      <c r="E38" s="15">
        <v>337</v>
      </c>
    </row>
    <row r="39" spans="1:5" ht="30">
      <c r="A39" s="14"/>
      <c r="B39" s="17" t="s">
        <v>12</v>
      </c>
      <c r="C39" s="14" t="s">
        <v>1940</v>
      </c>
      <c r="D39" s="14" t="s">
        <v>14</v>
      </c>
      <c r="E39" s="15">
        <v>4919.93</v>
      </c>
    </row>
    <row r="40" spans="1:5" ht="15">
      <c r="A40" s="14"/>
      <c r="B40" s="17" t="s">
        <v>96</v>
      </c>
      <c r="C40" s="14" t="s">
        <v>1941</v>
      </c>
      <c r="D40" s="14" t="s">
        <v>102</v>
      </c>
      <c r="E40" s="15">
        <v>354.18</v>
      </c>
    </row>
    <row r="41" spans="1:5" ht="15">
      <c r="A41" s="14"/>
      <c r="B41" s="17" t="s">
        <v>1393</v>
      </c>
      <c r="C41" s="14" t="s">
        <v>150</v>
      </c>
      <c r="D41" s="14" t="s">
        <v>1394</v>
      </c>
      <c r="E41" s="15">
        <v>598.84</v>
      </c>
    </row>
    <row r="42" spans="1:5" ht="15">
      <c r="A42" s="14"/>
      <c r="B42" s="17" t="s">
        <v>1395</v>
      </c>
      <c r="C42" s="14" t="s">
        <v>144</v>
      </c>
      <c r="D42" s="14" t="s">
        <v>1396</v>
      </c>
      <c r="E42" s="15">
        <v>755</v>
      </c>
    </row>
    <row r="43" spans="1:5" ht="15">
      <c r="A43" s="14"/>
      <c r="B43" s="17" t="s">
        <v>1397</v>
      </c>
      <c r="C43" s="14" t="s">
        <v>151</v>
      </c>
      <c r="D43" s="14" t="s">
        <v>1398</v>
      </c>
      <c r="E43" s="15">
        <v>1941</v>
      </c>
    </row>
    <row r="44" spans="1:5" ht="15">
      <c r="A44" s="14" t="s">
        <v>1951</v>
      </c>
      <c r="B44" s="12"/>
      <c r="C44" s="12"/>
      <c r="D44" s="12"/>
      <c r="E44" s="13">
        <v>12571.41</v>
      </c>
    </row>
    <row r="45" spans="1:5" ht="15">
      <c r="A45" s="14"/>
      <c r="B45" s="14" t="s">
        <v>1579</v>
      </c>
      <c r="C45" s="14" t="s">
        <v>146</v>
      </c>
      <c r="D45" s="14" t="s">
        <v>1616</v>
      </c>
      <c r="E45" s="15">
        <v>12571.41</v>
      </c>
    </row>
    <row r="46" spans="1:5" ht="60">
      <c r="A46" s="14" t="s">
        <v>1342</v>
      </c>
      <c r="B46" s="12"/>
      <c r="C46" s="12"/>
      <c r="D46" s="12"/>
      <c r="E46" s="13">
        <f>SUM(E47:E58)</f>
        <v>9794.78</v>
      </c>
    </row>
    <row r="47" spans="1:5" ht="15">
      <c r="A47" s="14"/>
      <c r="B47" s="14" t="s">
        <v>1728</v>
      </c>
      <c r="C47" s="14" t="s">
        <v>145</v>
      </c>
      <c r="D47" s="14" t="s">
        <v>1731</v>
      </c>
      <c r="E47" s="15">
        <v>471.6</v>
      </c>
    </row>
    <row r="48" spans="1:5" ht="15">
      <c r="A48" s="14"/>
      <c r="B48" s="14" t="s">
        <v>2225</v>
      </c>
      <c r="C48" s="14" t="s">
        <v>148</v>
      </c>
      <c r="D48" s="14" t="s">
        <v>1783</v>
      </c>
      <c r="E48" s="15">
        <v>1702.31</v>
      </c>
    </row>
    <row r="49" spans="1:5" ht="15">
      <c r="A49" s="14"/>
      <c r="B49" s="14" t="s">
        <v>2430</v>
      </c>
      <c r="C49" s="14" t="s">
        <v>1942</v>
      </c>
      <c r="D49" s="14" t="s">
        <v>2431</v>
      </c>
      <c r="E49" s="15">
        <v>68.92</v>
      </c>
    </row>
    <row r="50" spans="1:5" ht="15">
      <c r="A50" s="14"/>
      <c r="B50" s="14" t="s">
        <v>990</v>
      </c>
      <c r="C50" s="14" t="s">
        <v>1942</v>
      </c>
      <c r="D50" s="14" t="s">
        <v>991</v>
      </c>
      <c r="E50" s="15">
        <v>1121.92</v>
      </c>
    </row>
    <row r="51" spans="1:5" ht="15">
      <c r="A51" s="14"/>
      <c r="B51" s="14" t="s">
        <v>2201</v>
      </c>
      <c r="C51" s="14" t="s">
        <v>1942</v>
      </c>
      <c r="D51" s="14" t="s">
        <v>2202</v>
      </c>
      <c r="E51" s="15">
        <v>726.72</v>
      </c>
    </row>
    <row r="52" spans="1:5" ht="15">
      <c r="A52" s="14"/>
      <c r="B52" s="14" t="s">
        <v>1259</v>
      </c>
      <c r="C52" s="14" t="s">
        <v>1942</v>
      </c>
      <c r="D52" s="14" t="s">
        <v>2431</v>
      </c>
      <c r="E52" s="15">
        <v>138.47</v>
      </c>
    </row>
    <row r="53" spans="1:5" ht="15">
      <c r="A53" s="14"/>
      <c r="B53" s="18" t="s">
        <v>1282</v>
      </c>
      <c r="C53" s="14" t="s">
        <v>1942</v>
      </c>
      <c r="D53" s="14" t="s">
        <v>2202</v>
      </c>
      <c r="E53" s="18">
        <v>923.13</v>
      </c>
    </row>
    <row r="54" spans="1:5" ht="15">
      <c r="A54" s="14"/>
      <c r="B54" s="14" t="s">
        <v>1274</v>
      </c>
      <c r="C54" s="14" t="s">
        <v>1942</v>
      </c>
      <c r="D54" s="14" t="s">
        <v>2431</v>
      </c>
      <c r="E54" s="15">
        <v>118.77</v>
      </c>
    </row>
    <row r="55" spans="1:5" ht="15">
      <c r="A55" s="14"/>
      <c r="B55" s="14" t="s">
        <v>1732</v>
      </c>
      <c r="C55" s="14" t="s">
        <v>145</v>
      </c>
      <c r="D55" s="14" t="s">
        <v>1733</v>
      </c>
      <c r="E55" s="15">
        <v>1406</v>
      </c>
    </row>
    <row r="56" spans="1:5" ht="15">
      <c r="A56" s="14"/>
      <c r="B56" s="14" t="s">
        <v>1393</v>
      </c>
      <c r="C56" s="14" t="s">
        <v>151</v>
      </c>
      <c r="D56" s="14" t="s">
        <v>1289</v>
      </c>
      <c r="E56" s="15">
        <v>624.9</v>
      </c>
    </row>
    <row r="57" spans="1:5" ht="15">
      <c r="A57" s="14"/>
      <c r="B57" s="14" t="s">
        <v>1399</v>
      </c>
      <c r="C57" s="14" t="s">
        <v>150</v>
      </c>
      <c r="D57" s="14" t="s">
        <v>2431</v>
      </c>
      <c r="E57" s="15">
        <v>633.58</v>
      </c>
    </row>
    <row r="58" spans="1:5" ht="15">
      <c r="A58" s="14"/>
      <c r="B58" s="14" t="s">
        <v>1400</v>
      </c>
      <c r="C58" s="14" t="s">
        <v>150</v>
      </c>
      <c r="D58" s="14" t="s">
        <v>1401</v>
      </c>
      <c r="E58" s="15">
        <v>1858.46</v>
      </c>
    </row>
    <row r="59" spans="1:5" ht="30.75" customHeight="1">
      <c r="A59" s="14" t="s">
        <v>196</v>
      </c>
      <c r="B59" s="12"/>
      <c r="C59" s="12"/>
      <c r="D59" s="12"/>
      <c r="E59" s="13">
        <v>38405.64</v>
      </c>
    </row>
    <row r="60" spans="1:5" ht="30">
      <c r="A60" s="14" t="s">
        <v>199</v>
      </c>
      <c r="B60" s="12"/>
      <c r="C60" s="12"/>
      <c r="D60" s="12"/>
      <c r="E60" s="13">
        <f>SUM(E61:E72)</f>
        <v>95777.28400000003</v>
      </c>
    </row>
    <row r="61" spans="1:5" ht="15">
      <c r="A61" s="14"/>
      <c r="B61" s="14">
        <v>2461.9</v>
      </c>
      <c r="C61" s="14" t="s">
        <v>146</v>
      </c>
      <c r="D61" s="14">
        <v>3.12</v>
      </c>
      <c r="E61" s="15">
        <f aca="true" t="shared" si="0" ref="E61:E72">B61*D61</f>
        <v>7681.128000000001</v>
      </c>
    </row>
    <row r="62" spans="1:5" ht="15">
      <c r="A62" s="14"/>
      <c r="B62" s="14">
        <v>2461.9</v>
      </c>
      <c r="C62" s="14" t="s">
        <v>145</v>
      </c>
      <c r="D62" s="14">
        <v>3.106</v>
      </c>
      <c r="E62" s="15">
        <f t="shared" si="0"/>
        <v>7646.6614</v>
      </c>
    </row>
    <row r="63" spans="1:5" ht="15">
      <c r="A63" s="14"/>
      <c r="B63" s="14">
        <v>2461.9</v>
      </c>
      <c r="C63" s="14" t="s">
        <v>147</v>
      </c>
      <c r="D63" s="14">
        <v>3.324</v>
      </c>
      <c r="E63" s="15">
        <f t="shared" si="0"/>
        <v>8183.3556</v>
      </c>
    </row>
    <row r="64" spans="1:5" ht="15">
      <c r="A64" s="14"/>
      <c r="B64" s="14">
        <v>2461.8</v>
      </c>
      <c r="C64" s="14" t="s">
        <v>148</v>
      </c>
      <c r="D64" s="14">
        <v>3.5</v>
      </c>
      <c r="E64" s="15">
        <f t="shared" si="0"/>
        <v>8616.300000000001</v>
      </c>
    </row>
    <row r="65" spans="1:5" ht="15">
      <c r="A65" s="14"/>
      <c r="B65" s="14">
        <v>2461.8</v>
      </c>
      <c r="C65" s="14" t="s">
        <v>149</v>
      </c>
      <c r="D65" s="14">
        <v>3.159</v>
      </c>
      <c r="E65" s="15">
        <f t="shared" si="0"/>
        <v>7776.8262</v>
      </c>
    </row>
    <row r="66" spans="1:5" ht="15">
      <c r="A66" s="14"/>
      <c r="B66" s="14">
        <v>2461.8</v>
      </c>
      <c r="C66" s="14" t="s">
        <v>152</v>
      </c>
      <c r="D66" s="14">
        <v>3.526</v>
      </c>
      <c r="E66" s="15">
        <f t="shared" si="0"/>
        <v>8680.3068</v>
      </c>
    </row>
    <row r="67" spans="1:5" ht="15">
      <c r="A67" s="14"/>
      <c r="B67" s="14">
        <v>2461.8</v>
      </c>
      <c r="C67" s="14" t="s">
        <v>1940</v>
      </c>
      <c r="D67" s="14">
        <v>3</v>
      </c>
      <c r="E67" s="15">
        <f t="shared" si="0"/>
        <v>7385.400000000001</v>
      </c>
    </row>
    <row r="68" spans="1:5" ht="15">
      <c r="A68" s="14"/>
      <c r="B68" s="14">
        <v>2461.8</v>
      </c>
      <c r="C68" s="14" t="s">
        <v>1941</v>
      </c>
      <c r="D68" s="14">
        <v>3.12</v>
      </c>
      <c r="E68" s="15">
        <f t="shared" si="0"/>
        <v>7680.816000000001</v>
      </c>
    </row>
    <row r="69" spans="1:5" ht="15">
      <c r="A69" s="14"/>
      <c r="B69" s="14">
        <v>2461.8</v>
      </c>
      <c r="C69" s="14" t="s">
        <v>1942</v>
      </c>
      <c r="D69" s="14">
        <v>3.69</v>
      </c>
      <c r="E69" s="15">
        <f t="shared" si="0"/>
        <v>9084.042000000001</v>
      </c>
    </row>
    <row r="70" spans="1:5" ht="15">
      <c r="A70" s="14"/>
      <c r="B70" s="14">
        <v>2461.8</v>
      </c>
      <c r="C70" s="14" t="s">
        <v>150</v>
      </c>
      <c r="D70" s="14">
        <v>3.12</v>
      </c>
      <c r="E70" s="15">
        <f t="shared" si="0"/>
        <v>7680.816000000001</v>
      </c>
    </row>
    <row r="71" spans="1:5" ht="15">
      <c r="A71" s="14"/>
      <c r="B71" s="14">
        <v>2461.8</v>
      </c>
      <c r="C71" s="14" t="s">
        <v>144</v>
      </c>
      <c r="D71" s="14">
        <v>3.12</v>
      </c>
      <c r="E71" s="15">
        <f t="shared" si="0"/>
        <v>7680.816000000001</v>
      </c>
    </row>
    <row r="72" spans="1:5" ht="15">
      <c r="A72" s="14"/>
      <c r="B72" s="14">
        <v>2461.8</v>
      </c>
      <c r="C72" s="14" t="s">
        <v>151</v>
      </c>
      <c r="D72" s="14">
        <v>3.12</v>
      </c>
      <c r="E72" s="15">
        <f t="shared" si="0"/>
        <v>7680.816000000001</v>
      </c>
    </row>
    <row r="73" spans="1:5" ht="15">
      <c r="A73" s="14" t="s">
        <v>194</v>
      </c>
      <c r="B73" s="12"/>
      <c r="C73" s="12"/>
      <c r="D73" s="12"/>
      <c r="E73" s="13">
        <f>SUM(E74:E80)</f>
        <v>4985.8</v>
      </c>
    </row>
    <row r="74" spans="1:5" ht="15">
      <c r="A74" s="14"/>
      <c r="B74" s="14" t="s">
        <v>1777</v>
      </c>
      <c r="C74" s="14" t="s">
        <v>147</v>
      </c>
      <c r="D74" s="14" t="s">
        <v>2217</v>
      </c>
      <c r="E74" s="15">
        <v>133.75</v>
      </c>
    </row>
    <row r="75" spans="1:5" ht="15">
      <c r="A75" s="14"/>
      <c r="B75" s="14" t="s">
        <v>1777</v>
      </c>
      <c r="C75" s="14" t="s">
        <v>1940</v>
      </c>
      <c r="D75" s="14" t="s">
        <v>2554</v>
      </c>
      <c r="E75" s="15">
        <v>113.17</v>
      </c>
    </row>
    <row r="76" spans="1:5" ht="15">
      <c r="A76" s="14"/>
      <c r="B76" s="14" t="s">
        <v>792</v>
      </c>
      <c r="C76" s="14" t="s">
        <v>1940</v>
      </c>
      <c r="D76" s="14" t="s">
        <v>2638</v>
      </c>
      <c r="E76" s="15">
        <v>338</v>
      </c>
    </row>
    <row r="77" spans="1:5" ht="15">
      <c r="A77" s="14"/>
      <c r="B77" s="14" t="s">
        <v>2057</v>
      </c>
      <c r="C77" s="14" t="s">
        <v>1941</v>
      </c>
      <c r="D77" s="14" t="s">
        <v>2063</v>
      </c>
      <c r="E77" s="15">
        <v>786.6</v>
      </c>
    </row>
    <row r="78" spans="1:5" ht="15">
      <c r="A78" s="14"/>
      <c r="B78" s="14" t="s">
        <v>1023</v>
      </c>
      <c r="C78" s="14" t="s">
        <v>1942</v>
      </c>
      <c r="D78" s="14" t="s">
        <v>1028</v>
      </c>
      <c r="E78" s="15">
        <v>3100.35</v>
      </c>
    </row>
    <row r="79" spans="1:5" ht="30">
      <c r="A79" s="14"/>
      <c r="B79" s="14" t="s">
        <v>2425</v>
      </c>
      <c r="C79" s="14" t="s">
        <v>1942</v>
      </c>
      <c r="D79" s="14" t="s">
        <v>218</v>
      </c>
      <c r="E79" s="15">
        <v>377.93</v>
      </c>
    </row>
    <row r="80" spans="1:5" ht="15">
      <c r="A80" s="14"/>
      <c r="B80" s="14" t="s">
        <v>1290</v>
      </c>
      <c r="C80" s="14" t="s">
        <v>150</v>
      </c>
      <c r="D80" s="14" t="s">
        <v>1291</v>
      </c>
      <c r="E80" s="15">
        <v>136</v>
      </c>
    </row>
    <row r="81" spans="1:5" ht="15">
      <c r="A81" s="14" t="s">
        <v>200</v>
      </c>
      <c r="B81" s="12"/>
      <c r="C81" s="12"/>
      <c r="D81" s="12"/>
      <c r="E81" s="13">
        <f>SUM(E82:E83)</f>
        <v>2753.416</v>
      </c>
    </row>
    <row r="82" spans="1:5" ht="15">
      <c r="A82" s="14"/>
      <c r="B82" s="14" t="s">
        <v>1777</v>
      </c>
      <c r="C82" s="14" t="s">
        <v>148</v>
      </c>
      <c r="D82" s="14" t="s">
        <v>1499</v>
      </c>
      <c r="E82" s="15">
        <f>2461.8*0.47</f>
        <v>1157.046</v>
      </c>
    </row>
    <row r="83" spans="1:5" ht="15">
      <c r="A83" s="14"/>
      <c r="B83" s="14" t="s">
        <v>126</v>
      </c>
      <c r="C83" s="14" t="s">
        <v>152</v>
      </c>
      <c r="D83" s="14" t="s">
        <v>128</v>
      </c>
      <c r="E83" s="15">
        <v>1596.37</v>
      </c>
    </row>
    <row r="84" spans="1:5" ht="15">
      <c r="A84" s="14" t="s">
        <v>1488</v>
      </c>
      <c r="B84" s="22"/>
      <c r="C84" s="12" t="s">
        <v>1424</v>
      </c>
      <c r="D84" s="23" t="s">
        <v>1424</v>
      </c>
      <c r="E84" s="13">
        <v>2659.2</v>
      </c>
    </row>
    <row r="85" spans="1:5" ht="15">
      <c r="A85" s="14" t="s">
        <v>1834</v>
      </c>
      <c r="B85" s="22"/>
      <c r="C85" s="12"/>
      <c r="D85" s="23" t="s">
        <v>1343</v>
      </c>
      <c r="E85" s="13">
        <v>381180</v>
      </c>
    </row>
    <row r="86" spans="1:5" ht="15">
      <c r="A86" s="116" t="s">
        <v>217</v>
      </c>
      <c r="B86" s="116"/>
      <c r="C86" s="116"/>
      <c r="D86" s="116"/>
      <c r="E86" s="15">
        <v>51697.8</v>
      </c>
    </row>
    <row r="87" spans="1:5" ht="15">
      <c r="A87" s="116" t="s">
        <v>1292</v>
      </c>
      <c r="B87" s="116"/>
      <c r="C87" s="116"/>
      <c r="D87" s="116"/>
      <c r="E87" s="15">
        <v>36698.46</v>
      </c>
    </row>
    <row r="88" spans="1:5" ht="15">
      <c r="A88" s="117" t="s">
        <v>1293</v>
      </c>
      <c r="B88" s="117"/>
      <c r="C88" s="117"/>
      <c r="D88" s="117"/>
      <c r="E88" s="15">
        <f>SUM(E5:E87)</f>
        <v>1187413.0200000003</v>
      </c>
    </row>
    <row r="89" spans="1:5" ht="15">
      <c r="A89" s="113" t="s">
        <v>1294</v>
      </c>
      <c r="B89" s="113"/>
      <c r="C89" s="113"/>
      <c r="D89" s="113"/>
      <c r="E89" s="15">
        <v>315660</v>
      </c>
    </row>
    <row r="90" spans="1:5" ht="15">
      <c r="A90" s="113" t="s">
        <v>1295</v>
      </c>
      <c r="B90" s="113"/>
      <c r="C90" s="113"/>
      <c r="D90" s="113"/>
      <c r="E90" s="15">
        <v>51324.63</v>
      </c>
    </row>
    <row r="91" spans="1:5" ht="15">
      <c r="A91" s="113" t="s">
        <v>831</v>
      </c>
      <c r="B91" s="113"/>
      <c r="C91" s="113"/>
      <c r="D91" s="113"/>
      <c r="E91" s="15">
        <v>1126029.52</v>
      </c>
    </row>
    <row r="92" spans="1:5" ht="15">
      <c r="A92" s="113" t="s">
        <v>832</v>
      </c>
      <c r="B92" s="113"/>
      <c r="C92" s="113"/>
      <c r="D92" s="113"/>
      <c r="E92" s="15">
        <v>1034471.7</v>
      </c>
    </row>
    <row r="93" spans="1:5" ht="15">
      <c r="A93" s="113" t="s">
        <v>833</v>
      </c>
      <c r="B93" s="113"/>
      <c r="C93" s="113"/>
      <c r="D93" s="113"/>
      <c r="E93" s="15">
        <f>1225882.46+151666</f>
        <v>1377548.46</v>
      </c>
    </row>
    <row r="94" spans="1:5" ht="15">
      <c r="A94" s="113" t="s">
        <v>834</v>
      </c>
      <c r="B94" s="113"/>
      <c r="C94" s="113"/>
      <c r="D94" s="113"/>
      <c r="E94" s="15">
        <v>104252.95</v>
      </c>
    </row>
    <row r="95" spans="1:5" ht="15">
      <c r="A95" s="113" t="s">
        <v>835</v>
      </c>
      <c r="B95" s="113"/>
      <c r="C95" s="113"/>
      <c r="D95" s="113"/>
      <c r="E95" s="15">
        <v>95912.71</v>
      </c>
    </row>
    <row r="96" spans="1:5" ht="15">
      <c r="A96" s="113" t="s">
        <v>836</v>
      </c>
      <c r="B96" s="113"/>
      <c r="C96" s="113"/>
      <c r="D96" s="113"/>
      <c r="E96" s="15">
        <v>381180</v>
      </c>
    </row>
    <row r="97" spans="1:5" ht="15">
      <c r="A97" s="113" t="s">
        <v>1344</v>
      </c>
      <c r="B97" s="113"/>
      <c r="C97" s="113"/>
      <c r="D97" s="113"/>
      <c r="E97" s="15">
        <f>SUM(E91-E93)</f>
        <v>-251518.93999999994</v>
      </c>
    </row>
    <row r="98" spans="1:5" ht="15">
      <c r="A98" s="113" t="s">
        <v>837</v>
      </c>
      <c r="B98" s="113"/>
      <c r="C98" s="113"/>
      <c r="D98" s="113"/>
      <c r="E98" s="15">
        <f>SUM(E94-E96)</f>
        <v>-276927.05</v>
      </c>
    </row>
    <row r="99" spans="1:5" ht="27.75" customHeight="1">
      <c r="A99" s="113" t="s">
        <v>2213</v>
      </c>
      <c r="B99" s="113"/>
      <c r="C99" s="113"/>
      <c r="D99" s="113"/>
      <c r="E99" s="15">
        <f>SUM(E92-E93)</f>
        <v>-343076.76</v>
      </c>
    </row>
    <row r="100" spans="1:5" ht="15">
      <c r="A100" s="19"/>
      <c r="B100" s="19"/>
      <c r="C100" s="19"/>
      <c r="D100" s="19"/>
      <c r="E100" s="19"/>
    </row>
    <row r="101" spans="1:5" ht="15">
      <c r="A101" s="19"/>
      <c r="B101" s="19"/>
      <c r="C101" s="20"/>
      <c r="D101" s="20"/>
      <c r="E101" s="21"/>
    </row>
    <row r="102" spans="1:5" ht="15">
      <c r="A102" s="19"/>
      <c r="B102" s="19"/>
      <c r="C102" s="20"/>
      <c r="D102" s="20"/>
      <c r="E102" s="21"/>
    </row>
    <row r="103" spans="1:5" ht="15">
      <c r="A103" s="19"/>
      <c r="B103" s="19"/>
      <c r="C103" s="20"/>
      <c r="D103" s="20"/>
      <c r="E103" s="21"/>
    </row>
    <row r="104" spans="1:5" ht="15">
      <c r="A104" s="19"/>
      <c r="B104" s="19"/>
      <c r="C104" s="20"/>
      <c r="D104" s="20"/>
      <c r="E104" s="21"/>
    </row>
    <row r="105" spans="1:5" ht="15">
      <c r="A105" s="19"/>
      <c r="B105" s="19"/>
      <c r="C105" s="20"/>
      <c r="D105" s="20"/>
      <c r="E105" s="21"/>
    </row>
    <row r="106" spans="1:5" ht="15">
      <c r="A106" s="19"/>
      <c r="B106" s="19"/>
      <c r="C106" s="20"/>
      <c r="D106" s="20"/>
      <c r="E106" s="21"/>
    </row>
    <row r="107" spans="1:5" ht="15">
      <c r="A107" s="19"/>
      <c r="B107" s="19"/>
      <c r="C107" s="20"/>
      <c r="D107" s="20"/>
      <c r="E107" s="21"/>
    </row>
    <row r="108" spans="1:5" ht="15">
      <c r="A108" s="19"/>
      <c r="B108" s="19"/>
      <c r="C108" s="20"/>
      <c r="D108" s="20"/>
      <c r="E108" s="21"/>
    </row>
    <row r="109" spans="1:5" ht="15">
      <c r="A109" s="19"/>
      <c r="B109" s="19"/>
      <c r="C109" s="20"/>
      <c r="D109" s="20"/>
      <c r="E109" s="20"/>
    </row>
    <row r="110" spans="1:5" ht="15">
      <c r="A110" s="19"/>
      <c r="B110" s="19"/>
      <c r="C110" s="20"/>
      <c r="D110" s="20"/>
      <c r="E110" s="20"/>
    </row>
    <row r="111" spans="1:5" ht="15">
      <c r="A111" s="19"/>
      <c r="B111" s="19"/>
      <c r="C111" s="19"/>
      <c r="D111" s="19"/>
      <c r="E111" s="19"/>
    </row>
    <row r="112" spans="1:5" ht="15">
      <c r="A112" s="19"/>
      <c r="B112" s="19"/>
      <c r="C112" s="19"/>
      <c r="D112" s="19"/>
      <c r="E112" s="19"/>
    </row>
    <row r="113" spans="1:5" ht="15">
      <c r="A113" s="19"/>
      <c r="B113" s="19"/>
      <c r="C113" s="19"/>
      <c r="D113" s="19"/>
      <c r="E113" s="19"/>
    </row>
    <row r="114" spans="1:5" ht="15">
      <c r="A114" s="19"/>
      <c r="B114" s="19"/>
      <c r="C114" s="19"/>
      <c r="D114" s="19"/>
      <c r="E114" s="19"/>
    </row>
    <row r="115" spans="1:5" ht="15">
      <c r="A115" s="19"/>
      <c r="B115" s="19"/>
      <c r="C115" s="19"/>
      <c r="D115" s="19"/>
      <c r="E115" s="19"/>
    </row>
    <row r="116" spans="1:5" ht="15">
      <c r="A116" s="19"/>
      <c r="B116" s="19"/>
      <c r="C116" s="19"/>
      <c r="D116" s="19"/>
      <c r="E116" s="19"/>
    </row>
    <row r="117" spans="1:5" ht="15">
      <c r="A117" s="19"/>
      <c r="B117" s="19"/>
      <c r="C117" s="19"/>
      <c r="D117" s="19"/>
      <c r="E117" s="19"/>
    </row>
    <row r="118" spans="1:5" ht="15">
      <c r="A118" s="19"/>
      <c r="B118" s="19"/>
      <c r="C118" s="19"/>
      <c r="D118" s="19"/>
      <c r="E118" s="19"/>
    </row>
    <row r="119" spans="1:5" ht="15">
      <c r="A119" s="19"/>
      <c r="B119" s="19"/>
      <c r="C119" s="19"/>
      <c r="D119" s="19"/>
      <c r="E119" s="19"/>
    </row>
    <row r="120" spans="1:5" ht="15">
      <c r="A120" s="19"/>
      <c r="B120" s="19"/>
      <c r="C120" s="19"/>
      <c r="D120" s="19"/>
      <c r="E120" s="19"/>
    </row>
    <row r="121" spans="1:5" ht="15">
      <c r="A121" s="19"/>
      <c r="B121" s="19"/>
      <c r="C121" s="19"/>
      <c r="D121" s="19"/>
      <c r="E121" s="19"/>
    </row>
    <row r="122" spans="1:5" ht="15">
      <c r="A122" s="19"/>
      <c r="B122" s="19"/>
      <c r="C122" s="19"/>
      <c r="D122" s="19"/>
      <c r="E122" s="19"/>
    </row>
    <row r="123" spans="1:5" ht="15">
      <c r="A123" s="19"/>
      <c r="B123" s="19"/>
      <c r="C123" s="19"/>
      <c r="D123" s="19"/>
      <c r="E123" s="19"/>
    </row>
    <row r="124" spans="1:5" ht="15">
      <c r="A124" s="19"/>
      <c r="B124" s="19"/>
      <c r="C124" s="19"/>
      <c r="D124" s="19"/>
      <c r="E124" s="19"/>
    </row>
    <row r="125" spans="1:5" ht="15">
      <c r="A125" s="19"/>
      <c r="B125" s="19"/>
      <c r="C125" s="19"/>
      <c r="D125" s="19"/>
      <c r="E125" s="19"/>
    </row>
    <row r="126" spans="1:5" ht="15">
      <c r="A126" s="19"/>
      <c r="B126" s="19"/>
      <c r="C126" s="19"/>
      <c r="D126" s="19"/>
      <c r="E126" s="19"/>
    </row>
    <row r="127" spans="1:5" ht="15">
      <c r="A127" s="19"/>
      <c r="B127" s="19"/>
      <c r="C127" s="19"/>
      <c r="D127" s="19"/>
      <c r="E127" s="19"/>
    </row>
    <row r="128" spans="1:5" ht="15">
      <c r="A128" s="19"/>
      <c r="B128" s="19"/>
      <c r="C128" s="19"/>
      <c r="D128" s="19"/>
      <c r="E128" s="19"/>
    </row>
    <row r="129" spans="1:5" ht="15">
      <c r="A129" s="19"/>
      <c r="B129" s="19"/>
      <c r="C129" s="19"/>
      <c r="D129" s="19"/>
      <c r="E129" s="19"/>
    </row>
    <row r="130" spans="1:5" ht="15">
      <c r="A130" s="19"/>
      <c r="B130" s="19"/>
      <c r="C130" s="19"/>
      <c r="D130" s="19"/>
      <c r="E130" s="19"/>
    </row>
    <row r="131" spans="1:5" ht="15">
      <c r="A131" s="19"/>
      <c r="B131" s="19"/>
      <c r="C131" s="19"/>
      <c r="D131" s="19"/>
      <c r="E131" s="19"/>
    </row>
    <row r="132" spans="1:5" ht="15">
      <c r="A132" s="19"/>
      <c r="B132" s="19"/>
      <c r="C132" s="19"/>
      <c r="D132" s="19"/>
      <c r="E132" s="19"/>
    </row>
    <row r="133" spans="1:5" ht="15">
      <c r="A133" s="19"/>
      <c r="B133" s="19"/>
      <c r="C133" s="19"/>
      <c r="D133" s="19"/>
      <c r="E133" s="19"/>
    </row>
    <row r="134" spans="1:5" ht="15">
      <c r="A134" s="19"/>
      <c r="B134" s="19"/>
      <c r="C134" s="19"/>
      <c r="D134" s="19"/>
      <c r="E134" s="19"/>
    </row>
    <row r="135" spans="1:5" ht="15">
      <c r="A135" s="19"/>
      <c r="B135" s="19"/>
      <c r="C135" s="19"/>
      <c r="D135" s="19"/>
      <c r="E135" s="19"/>
    </row>
    <row r="136" spans="1:5" ht="15">
      <c r="A136" s="19"/>
      <c r="B136" s="19"/>
      <c r="C136" s="19"/>
      <c r="D136" s="19"/>
      <c r="E136" s="19"/>
    </row>
    <row r="137" spans="1:5" ht="15">
      <c r="A137" s="19"/>
      <c r="B137" s="19"/>
      <c r="C137" s="19"/>
      <c r="D137" s="19"/>
      <c r="E137" s="19"/>
    </row>
    <row r="138" spans="1:5" ht="15">
      <c r="A138" s="19"/>
      <c r="B138" s="19"/>
      <c r="C138" s="19"/>
      <c r="D138" s="19"/>
      <c r="E138" s="19"/>
    </row>
    <row r="139" spans="1:5" ht="15">
      <c r="A139" s="19"/>
      <c r="B139" s="19"/>
      <c r="C139" s="19"/>
      <c r="D139" s="19"/>
      <c r="E139" s="19"/>
    </row>
    <row r="140" spans="1:5" ht="15">
      <c r="A140" s="19"/>
      <c r="B140" s="19"/>
      <c r="C140" s="19"/>
      <c r="D140" s="19"/>
      <c r="E140" s="19"/>
    </row>
    <row r="141" spans="1:5" ht="15">
      <c r="A141" s="19"/>
      <c r="B141" s="19"/>
      <c r="C141" s="19"/>
      <c r="D141" s="19"/>
      <c r="E141" s="19"/>
    </row>
    <row r="142" spans="1:5" ht="15">
      <c r="A142" s="19"/>
      <c r="B142" s="19"/>
      <c r="C142" s="19"/>
      <c r="D142" s="19"/>
      <c r="E142" s="19"/>
    </row>
    <row r="143" spans="1:5" ht="15">
      <c r="A143" s="19"/>
      <c r="B143" s="19"/>
      <c r="C143" s="19"/>
      <c r="D143" s="19"/>
      <c r="E143" s="19"/>
    </row>
    <row r="144" spans="1:5" ht="15">
      <c r="A144" s="19"/>
      <c r="B144" s="19"/>
      <c r="C144" s="19"/>
      <c r="D144" s="19"/>
      <c r="E144" s="19"/>
    </row>
    <row r="145" spans="1:5" ht="15">
      <c r="A145" s="19"/>
      <c r="B145" s="19"/>
      <c r="C145" s="19"/>
      <c r="D145" s="19"/>
      <c r="E145" s="19"/>
    </row>
  </sheetData>
  <sheetProtection/>
  <mergeCells count="17">
    <mergeCell ref="B11:C11"/>
    <mergeCell ref="A99:D99"/>
    <mergeCell ref="A94:D94"/>
    <mergeCell ref="A95:D95"/>
    <mergeCell ref="A96:D96"/>
    <mergeCell ref="A97:D97"/>
    <mergeCell ref="A98:D98"/>
    <mergeCell ref="A1:E1"/>
    <mergeCell ref="A86:D86"/>
    <mergeCell ref="A92:D92"/>
    <mergeCell ref="A93:D93"/>
    <mergeCell ref="A91:D91"/>
    <mergeCell ref="A87:D87"/>
    <mergeCell ref="A88:D88"/>
    <mergeCell ref="A89:D89"/>
    <mergeCell ref="A90:D90"/>
    <mergeCell ref="B3:C3"/>
  </mergeCells>
  <printOptions/>
  <pageMargins left="0.33" right="0.25" top="0.31" bottom="0.28" header="0.17" footer="0.21"/>
  <pageSetup horizontalDpi="600" verticalDpi="600" orientation="portrait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72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E118" sqref="E118"/>
    </sheetView>
  </sheetViews>
  <sheetFormatPr defaultColWidth="13.375" defaultRowHeight="12.75" outlineLevelRow="1"/>
  <cols>
    <col min="1" max="1" width="0.12890625" style="1" customWidth="1"/>
    <col min="2" max="2" width="9.00390625" style="1" customWidth="1"/>
    <col min="3" max="3" width="10.625" style="1" customWidth="1"/>
    <col min="4" max="4" width="70.125" style="1" customWidth="1"/>
    <col min="5" max="5" width="13.00390625" style="1" customWidth="1"/>
    <col min="6" max="8" width="11.375" style="1" customWidth="1"/>
    <col min="9" max="98" width="12.375" style="1" customWidth="1"/>
    <col min="99" max="16384" width="13.375" style="1" customWidth="1"/>
  </cols>
  <sheetData>
    <row r="1" spans="1:5" ht="15.75">
      <c r="A1" s="121" t="s">
        <v>1329</v>
      </c>
      <c r="B1" s="121"/>
      <c r="C1" s="121"/>
      <c r="D1" s="121"/>
      <c r="E1" s="121"/>
    </row>
    <row r="2" spans="1:5" ht="15.75">
      <c r="A2" s="103"/>
      <c r="B2" s="105"/>
      <c r="C2" s="105"/>
      <c r="D2" s="105"/>
      <c r="E2" s="105"/>
    </row>
    <row r="3" spans="1:5" ht="30">
      <c r="A3" s="7"/>
      <c r="B3" s="106" t="s">
        <v>195</v>
      </c>
      <c r="C3" s="104" t="s">
        <v>826</v>
      </c>
      <c r="D3" s="104" t="s">
        <v>1340</v>
      </c>
      <c r="E3" s="104" t="s">
        <v>198</v>
      </c>
    </row>
    <row r="4" spans="1:5" ht="15">
      <c r="A4" s="10"/>
      <c r="B4" s="128" t="s">
        <v>1943</v>
      </c>
      <c r="C4" s="129"/>
      <c r="D4" s="151"/>
      <c r="E4" s="16">
        <f>SUM(E5+E7)</f>
        <v>86186.01</v>
      </c>
    </row>
    <row r="5" spans="1:5" ht="15">
      <c r="A5" s="118" t="s">
        <v>1949</v>
      </c>
      <c r="B5" s="119"/>
      <c r="C5" s="119"/>
      <c r="D5" s="120"/>
      <c r="E5" s="13">
        <f>SUM(E6)</f>
        <v>12738.12</v>
      </c>
    </row>
    <row r="6" spans="1:5" ht="15">
      <c r="A6" s="11"/>
      <c r="B6" s="14" t="s">
        <v>1371</v>
      </c>
      <c r="C6" s="14" t="s">
        <v>145</v>
      </c>
      <c r="D6" s="107" t="s">
        <v>1372</v>
      </c>
      <c r="E6" s="15">
        <v>12738.12</v>
      </c>
    </row>
    <row r="7" spans="1:5" ht="15">
      <c r="A7" s="118" t="s">
        <v>1241</v>
      </c>
      <c r="B7" s="119"/>
      <c r="C7" s="119"/>
      <c r="D7" s="120"/>
      <c r="E7" s="13">
        <f>SUM(E8:E10)</f>
        <v>73447.89</v>
      </c>
    </row>
    <row r="8" spans="1:5" ht="30">
      <c r="A8" s="11"/>
      <c r="B8" s="14" t="s">
        <v>1067</v>
      </c>
      <c r="C8" s="14" t="s">
        <v>1940</v>
      </c>
      <c r="D8" s="14" t="s">
        <v>1068</v>
      </c>
      <c r="E8" s="15">
        <v>60882</v>
      </c>
    </row>
    <row r="9" spans="1:5" ht="15">
      <c r="A9" s="11"/>
      <c r="B9" s="14" t="s">
        <v>106</v>
      </c>
      <c r="C9" s="14" t="s">
        <v>1941</v>
      </c>
      <c r="D9" s="14" t="s">
        <v>108</v>
      </c>
      <c r="E9" s="15">
        <v>6412.28</v>
      </c>
    </row>
    <row r="10" spans="1:5" ht="15">
      <c r="A10" s="11"/>
      <c r="B10" s="14" t="s">
        <v>64</v>
      </c>
      <c r="C10" s="14" t="s">
        <v>144</v>
      </c>
      <c r="D10" s="14" t="s">
        <v>65</v>
      </c>
      <c r="E10" s="15">
        <v>6153.61</v>
      </c>
    </row>
    <row r="11" spans="1:5" ht="15">
      <c r="A11" s="10"/>
      <c r="B11" s="128" t="s">
        <v>1978</v>
      </c>
      <c r="C11" s="129"/>
      <c r="D11" s="150"/>
      <c r="E11" s="16">
        <f>SUM(E12+E30+E44+E59+E63+E74+E75+E88+E100)</f>
        <v>417659.6735000001</v>
      </c>
    </row>
    <row r="12" spans="1:5" ht="15">
      <c r="A12" s="118" t="s">
        <v>1235</v>
      </c>
      <c r="B12" s="119"/>
      <c r="C12" s="119"/>
      <c r="D12" s="120"/>
      <c r="E12" s="13">
        <f>SUM(E13:E29)</f>
        <v>49526.39</v>
      </c>
    </row>
    <row r="13" spans="1:5" ht="15">
      <c r="A13" s="14"/>
      <c r="B13" s="17" t="s">
        <v>2188</v>
      </c>
      <c r="C13" s="14" t="s">
        <v>146</v>
      </c>
      <c r="D13" s="14" t="s">
        <v>2193</v>
      </c>
      <c r="E13" s="15">
        <v>4545.96</v>
      </c>
    </row>
    <row r="14" spans="1:5" ht="15">
      <c r="A14" s="14"/>
      <c r="B14" s="17" t="s">
        <v>911</v>
      </c>
      <c r="C14" s="14" t="s">
        <v>149</v>
      </c>
      <c r="D14" s="14" t="s">
        <v>912</v>
      </c>
      <c r="E14" s="15">
        <v>12003.1</v>
      </c>
    </row>
    <row r="15" spans="1:5" ht="15">
      <c r="A15" s="14"/>
      <c r="B15" s="17" t="s">
        <v>1264</v>
      </c>
      <c r="C15" s="14" t="s">
        <v>1942</v>
      </c>
      <c r="D15" s="14" t="s">
        <v>1273</v>
      </c>
      <c r="E15" s="15">
        <v>4425.65</v>
      </c>
    </row>
    <row r="16" spans="1:5" ht="15">
      <c r="A16" s="14"/>
      <c r="B16" s="17" t="s">
        <v>1779</v>
      </c>
      <c r="C16" s="14" t="s">
        <v>150</v>
      </c>
      <c r="D16" s="14" t="s">
        <v>286</v>
      </c>
      <c r="E16" s="15">
        <v>95.27</v>
      </c>
    </row>
    <row r="17" spans="1:5" ht="15">
      <c r="A17" s="14"/>
      <c r="B17" s="17" t="s">
        <v>1391</v>
      </c>
      <c r="C17" s="14" t="s">
        <v>144</v>
      </c>
      <c r="D17" s="14" t="s">
        <v>62</v>
      </c>
      <c r="E17" s="15">
        <v>189</v>
      </c>
    </row>
    <row r="18" spans="1:5" ht="15">
      <c r="A18" s="14"/>
      <c r="B18" s="17" t="s">
        <v>236</v>
      </c>
      <c r="C18" s="14" t="s">
        <v>151</v>
      </c>
      <c r="D18" s="14" t="s">
        <v>63</v>
      </c>
      <c r="E18" s="15">
        <v>1608</v>
      </c>
    </row>
    <row r="19" spans="1:5" ht="15">
      <c r="A19" s="14"/>
      <c r="B19" s="14" t="s">
        <v>1169</v>
      </c>
      <c r="C19" s="14" t="s">
        <v>145</v>
      </c>
      <c r="D19" s="14" t="s">
        <v>1138</v>
      </c>
      <c r="E19" s="15">
        <v>20.49</v>
      </c>
    </row>
    <row r="20" spans="1:5" ht="15">
      <c r="A20" s="14"/>
      <c r="B20" s="14" t="s">
        <v>1777</v>
      </c>
      <c r="C20" s="14" t="s">
        <v>147</v>
      </c>
      <c r="D20" s="14" t="s">
        <v>2220</v>
      </c>
      <c r="E20" s="15">
        <v>111.45</v>
      </c>
    </row>
    <row r="21" spans="1:5" ht="15">
      <c r="A21" s="14"/>
      <c r="B21" s="14" t="s">
        <v>360</v>
      </c>
      <c r="C21" s="14" t="s">
        <v>148</v>
      </c>
      <c r="D21" s="14" t="s">
        <v>1199</v>
      </c>
      <c r="E21" s="15">
        <v>1530.34</v>
      </c>
    </row>
    <row r="22" spans="1:5" ht="15">
      <c r="A22" s="14"/>
      <c r="B22" s="14" t="s">
        <v>2314</v>
      </c>
      <c r="C22" s="14" t="s">
        <v>148</v>
      </c>
      <c r="D22" s="14" t="s">
        <v>2315</v>
      </c>
      <c r="E22" s="15">
        <v>123.52</v>
      </c>
    </row>
    <row r="23" spans="1:5" ht="15">
      <c r="A23" s="14"/>
      <c r="B23" s="14" t="s">
        <v>45</v>
      </c>
      <c r="C23" s="14" t="s">
        <v>148</v>
      </c>
      <c r="D23" s="14" t="s">
        <v>49</v>
      </c>
      <c r="E23" s="15">
        <v>7051.48</v>
      </c>
    </row>
    <row r="24" spans="1:5" ht="15">
      <c r="A24" s="14"/>
      <c r="B24" s="14" t="s">
        <v>911</v>
      </c>
      <c r="C24" s="14" t="s">
        <v>149</v>
      </c>
      <c r="D24" s="14" t="s">
        <v>912</v>
      </c>
      <c r="E24" s="15">
        <v>12003.1</v>
      </c>
    </row>
    <row r="25" spans="1:5" ht="15">
      <c r="A25" s="14"/>
      <c r="B25" s="14" t="s">
        <v>2417</v>
      </c>
      <c r="C25" s="14" t="s">
        <v>1942</v>
      </c>
      <c r="D25" s="14" t="s">
        <v>2423</v>
      </c>
      <c r="E25" s="15">
        <v>46.68</v>
      </c>
    </row>
    <row r="26" spans="1:5" ht="15">
      <c r="A26" s="14"/>
      <c r="B26" s="14" t="s">
        <v>840</v>
      </c>
      <c r="C26" s="14" t="s">
        <v>1942</v>
      </c>
      <c r="D26" s="14" t="s">
        <v>842</v>
      </c>
      <c r="E26" s="15">
        <v>2320.14</v>
      </c>
    </row>
    <row r="27" spans="1:5" ht="15">
      <c r="A27" s="14"/>
      <c r="B27" s="14" t="s">
        <v>789</v>
      </c>
      <c r="C27" s="14" t="s">
        <v>144</v>
      </c>
      <c r="D27" s="14" t="s">
        <v>66</v>
      </c>
      <c r="E27" s="15">
        <v>31</v>
      </c>
    </row>
    <row r="28" spans="1:5" ht="15">
      <c r="A28" s="14"/>
      <c r="B28" s="14" t="s">
        <v>1086</v>
      </c>
      <c r="C28" s="14" t="s">
        <v>151</v>
      </c>
      <c r="D28" s="14" t="s">
        <v>67</v>
      </c>
      <c r="E28" s="15">
        <v>1112.21</v>
      </c>
    </row>
    <row r="29" spans="1:5" ht="15">
      <c r="A29" s="14"/>
      <c r="B29" s="14" t="s">
        <v>310</v>
      </c>
      <c r="C29" s="14" t="s">
        <v>151</v>
      </c>
      <c r="D29" s="14" t="s">
        <v>68</v>
      </c>
      <c r="E29" s="15">
        <v>2309</v>
      </c>
    </row>
    <row r="30" spans="1:5" ht="15">
      <c r="A30" s="118" t="s">
        <v>1947</v>
      </c>
      <c r="B30" s="119"/>
      <c r="C30" s="119"/>
      <c r="D30" s="120"/>
      <c r="E30" s="13">
        <f>SUM(E31:E43)</f>
        <v>47581.64</v>
      </c>
    </row>
    <row r="31" spans="1:5" ht="15">
      <c r="A31" s="14"/>
      <c r="B31" s="17" t="s">
        <v>2046</v>
      </c>
      <c r="C31" s="14" t="s">
        <v>146</v>
      </c>
      <c r="D31" s="14" t="s">
        <v>2050</v>
      </c>
      <c r="E31" s="15">
        <v>75.56</v>
      </c>
    </row>
    <row r="32" spans="1:5" ht="15">
      <c r="A32" s="14"/>
      <c r="B32" s="17" t="s">
        <v>1779</v>
      </c>
      <c r="C32" s="14" t="s">
        <v>145</v>
      </c>
      <c r="D32" s="14" t="s">
        <v>1780</v>
      </c>
      <c r="E32" s="15">
        <v>205.08</v>
      </c>
    </row>
    <row r="33" spans="1:5" ht="15">
      <c r="A33" s="14"/>
      <c r="B33" s="17" t="s">
        <v>443</v>
      </c>
      <c r="C33" s="14" t="s">
        <v>147</v>
      </c>
      <c r="D33" s="14" t="s">
        <v>1820</v>
      </c>
      <c r="E33" s="15">
        <v>2848.3</v>
      </c>
    </row>
    <row r="34" spans="1:5" ht="15">
      <c r="A34" s="14"/>
      <c r="B34" s="17" t="s">
        <v>1959</v>
      </c>
      <c r="C34" s="14" t="s">
        <v>148</v>
      </c>
      <c r="D34" s="14" t="s">
        <v>1960</v>
      </c>
      <c r="E34" s="15">
        <v>853.75</v>
      </c>
    </row>
    <row r="35" spans="1:5" ht="15">
      <c r="A35" s="14"/>
      <c r="B35" s="17" t="s">
        <v>911</v>
      </c>
      <c r="C35" s="14" t="s">
        <v>149</v>
      </c>
      <c r="D35" s="14" t="s">
        <v>913</v>
      </c>
      <c r="E35" s="15">
        <v>3356.23</v>
      </c>
    </row>
    <row r="36" spans="1:5" ht="15">
      <c r="A36" s="14"/>
      <c r="B36" s="17" t="s">
        <v>1777</v>
      </c>
      <c r="C36" s="14" t="s">
        <v>152</v>
      </c>
      <c r="D36" s="14" t="s">
        <v>2531</v>
      </c>
      <c r="E36" s="15">
        <v>19268.4</v>
      </c>
    </row>
    <row r="37" spans="1:5" ht="30">
      <c r="A37" s="14"/>
      <c r="B37" s="17" t="s">
        <v>1856</v>
      </c>
      <c r="C37" s="14" t="s">
        <v>1940</v>
      </c>
      <c r="D37" s="14" t="s">
        <v>1862</v>
      </c>
      <c r="E37" s="15">
        <v>16194.98</v>
      </c>
    </row>
    <row r="38" spans="1:5" ht="30">
      <c r="A38" s="14"/>
      <c r="B38" s="17" t="s">
        <v>1652</v>
      </c>
      <c r="C38" s="14" t="s">
        <v>1942</v>
      </c>
      <c r="D38" s="14" t="s">
        <v>1447</v>
      </c>
      <c r="E38" s="15">
        <v>900.22</v>
      </c>
    </row>
    <row r="39" spans="1:5" ht="15">
      <c r="A39" s="14"/>
      <c r="B39" s="17" t="s">
        <v>1611</v>
      </c>
      <c r="C39" s="14" t="s">
        <v>1942</v>
      </c>
      <c r="D39" s="14" t="s">
        <v>2629</v>
      </c>
      <c r="E39" s="15">
        <v>1135.54</v>
      </c>
    </row>
    <row r="40" spans="1:5" ht="15">
      <c r="A40" s="14"/>
      <c r="B40" s="17" t="s">
        <v>2203</v>
      </c>
      <c r="C40" s="14" t="s">
        <v>1942</v>
      </c>
      <c r="D40" s="14" t="s">
        <v>1153</v>
      </c>
      <c r="E40" s="15">
        <v>1363.06</v>
      </c>
    </row>
    <row r="41" spans="1:5" ht="15">
      <c r="A41" s="14"/>
      <c r="B41" s="15" t="s">
        <v>1777</v>
      </c>
      <c r="C41" s="14" t="s">
        <v>1942</v>
      </c>
      <c r="D41" s="14" t="s">
        <v>1066</v>
      </c>
      <c r="E41" s="15">
        <v>613.52</v>
      </c>
    </row>
    <row r="42" spans="1:5" ht="15">
      <c r="A42" s="14"/>
      <c r="B42" s="15" t="s">
        <v>1388</v>
      </c>
      <c r="C42" s="14" t="s">
        <v>150</v>
      </c>
      <c r="D42" s="14" t="s">
        <v>69</v>
      </c>
      <c r="E42" s="15">
        <v>39</v>
      </c>
    </row>
    <row r="43" spans="1:5" ht="15">
      <c r="A43" s="14"/>
      <c r="B43" s="15" t="s">
        <v>1390</v>
      </c>
      <c r="C43" s="14" t="s">
        <v>144</v>
      </c>
      <c r="D43" s="14" t="s">
        <v>70</v>
      </c>
      <c r="E43" s="15">
        <v>728</v>
      </c>
    </row>
    <row r="44" spans="1:5" ht="15">
      <c r="A44" s="118" t="s">
        <v>1948</v>
      </c>
      <c r="B44" s="119"/>
      <c r="C44" s="119"/>
      <c r="D44" s="120"/>
      <c r="E44" s="13">
        <f>SUM(E45:E58)</f>
        <v>30460.04</v>
      </c>
    </row>
    <row r="45" spans="1:5" ht="15">
      <c r="A45" s="14"/>
      <c r="B45" s="17" t="s">
        <v>2187</v>
      </c>
      <c r="C45" s="14" t="s">
        <v>146</v>
      </c>
      <c r="D45" s="14" t="s">
        <v>827</v>
      </c>
      <c r="E45" s="15">
        <v>819.06</v>
      </c>
    </row>
    <row r="46" spans="1:5" ht="15">
      <c r="A46" s="14"/>
      <c r="B46" s="17" t="s">
        <v>2196</v>
      </c>
      <c r="C46" s="14" t="s">
        <v>146</v>
      </c>
      <c r="D46" s="14" t="s">
        <v>153</v>
      </c>
      <c r="E46" s="15">
        <v>1193.56</v>
      </c>
    </row>
    <row r="47" spans="1:5" ht="15">
      <c r="A47" s="14"/>
      <c r="B47" s="17" t="s">
        <v>158</v>
      </c>
      <c r="C47" s="14" t="s">
        <v>146</v>
      </c>
      <c r="D47" s="14" t="s">
        <v>153</v>
      </c>
      <c r="E47" s="15">
        <v>2454.97</v>
      </c>
    </row>
    <row r="48" spans="1:5" ht="15">
      <c r="A48" s="14"/>
      <c r="B48" s="17" t="s">
        <v>168</v>
      </c>
      <c r="C48" s="14" t="s">
        <v>145</v>
      </c>
      <c r="D48" s="14" t="s">
        <v>169</v>
      </c>
      <c r="E48" s="15">
        <v>261.93</v>
      </c>
    </row>
    <row r="49" spans="1:5" ht="15">
      <c r="A49" s="14"/>
      <c r="B49" s="17" t="s">
        <v>171</v>
      </c>
      <c r="C49" s="14" t="s">
        <v>145</v>
      </c>
      <c r="D49" s="14" t="s">
        <v>1370</v>
      </c>
      <c r="E49" s="15">
        <v>944.26</v>
      </c>
    </row>
    <row r="50" spans="1:5" ht="15">
      <c r="A50" s="14"/>
      <c r="B50" s="17" t="s">
        <v>2139</v>
      </c>
      <c r="C50" s="14" t="s">
        <v>148</v>
      </c>
      <c r="D50" s="14" t="s">
        <v>2141</v>
      </c>
      <c r="E50" s="15">
        <v>2012.93</v>
      </c>
    </row>
    <row r="51" spans="1:5" ht="15">
      <c r="A51" s="14"/>
      <c r="B51" s="17" t="s">
        <v>1811</v>
      </c>
      <c r="C51" s="14" t="s">
        <v>149</v>
      </c>
      <c r="D51" s="14" t="s">
        <v>1812</v>
      </c>
      <c r="E51" s="15">
        <v>3306.61</v>
      </c>
    </row>
    <row r="52" spans="1:5" ht="15">
      <c r="A52" s="14"/>
      <c r="B52" s="17" t="s">
        <v>2561</v>
      </c>
      <c r="C52" s="14" t="s">
        <v>152</v>
      </c>
      <c r="D52" s="14" t="s">
        <v>369</v>
      </c>
      <c r="E52" s="15">
        <v>842.26</v>
      </c>
    </row>
    <row r="53" spans="1:5" ht="15">
      <c r="A53" s="14"/>
      <c r="B53" s="17" t="s">
        <v>879</v>
      </c>
      <c r="C53" s="14" t="s">
        <v>152</v>
      </c>
      <c r="D53" s="14" t="s">
        <v>2604</v>
      </c>
      <c r="E53" s="15">
        <v>2523</v>
      </c>
    </row>
    <row r="54" spans="1:5" ht="15">
      <c r="A54" s="14"/>
      <c r="B54" s="17" t="s">
        <v>2321</v>
      </c>
      <c r="C54" s="14" t="s">
        <v>1940</v>
      </c>
      <c r="D54" s="14" t="s">
        <v>2322</v>
      </c>
      <c r="E54" s="15">
        <v>3992.75</v>
      </c>
    </row>
    <row r="55" spans="1:5" ht="15" customHeight="1">
      <c r="A55" s="14"/>
      <c r="B55" s="17" t="s">
        <v>12</v>
      </c>
      <c r="C55" s="14" t="s">
        <v>1940</v>
      </c>
      <c r="D55" s="14" t="s">
        <v>16</v>
      </c>
      <c r="E55" s="15">
        <v>1137</v>
      </c>
    </row>
    <row r="56" spans="1:5" ht="15">
      <c r="A56" s="14"/>
      <c r="B56" s="17" t="s">
        <v>96</v>
      </c>
      <c r="C56" s="14" t="s">
        <v>1941</v>
      </c>
      <c r="D56" s="14" t="s">
        <v>100</v>
      </c>
      <c r="E56" s="15">
        <v>5273.85</v>
      </c>
    </row>
    <row r="57" spans="1:5" ht="15">
      <c r="A57" s="14"/>
      <c r="B57" s="17" t="s">
        <v>56</v>
      </c>
      <c r="C57" s="14" t="s">
        <v>1942</v>
      </c>
      <c r="D57" s="14" t="s">
        <v>1651</v>
      </c>
      <c r="E57" s="15">
        <v>5149.86</v>
      </c>
    </row>
    <row r="58" spans="1:5" ht="15">
      <c r="A58" s="14"/>
      <c r="B58" s="17" t="s">
        <v>1397</v>
      </c>
      <c r="C58" s="14" t="s">
        <v>151</v>
      </c>
      <c r="D58" s="14" t="s">
        <v>71</v>
      </c>
      <c r="E58" s="15">
        <v>548</v>
      </c>
    </row>
    <row r="59" spans="1:5" ht="15">
      <c r="A59" s="118" t="s">
        <v>1951</v>
      </c>
      <c r="B59" s="119"/>
      <c r="C59" s="119"/>
      <c r="D59" s="120"/>
      <c r="E59" s="13"/>
    </row>
    <row r="60" spans="1:5" ht="15">
      <c r="A60" s="14"/>
      <c r="B60" s="14" t="s">
        <v>370</v>
      </c>
      <c r="C60" s="14" t="s">
        <v>149</v>
      </c>
      <c r="D60" s="14" t="s">
        <v>371</v>
      </c>
      <c r="E60" s="15">
        <v>437.46</v>
      </c>
    </row>
    <row r="61" spans="1:5" ht="15">
      <c r="A61" s="14"/>
      <c r="B61" s="14" t="s">
        <v>1090</v>
      </c>
      <c r="C61" s="14" t="s">
        <v>150</v>
      </c>
      <c r="D61" s="14" t="s">
        <v>72</v>
      </c>
      <c r="E61" s="15">
        <v>116</v>
      </c>
    </row>
    <row r="62" spans="1:5" ht="15">
      <c r="A62" s="14"/>
      <c r="B62" s="14" t="s">
        <v>804</v>
      </c>
      <c r="C62" s="14" t="s">
        <v>151</v>
      </c>
      <c r="D62" s="14" t="s">
        <v>73</v>
      </c>
      <c r="E62" s="15">
        <v>598</v>
      </c>
    </row>
    <row r="63" spans="1:5" ht="15">
      <c r="A63" s="118" t="s">
        <v>192</v>
      </c>
      <c r="B63" s="119"/>
      <c r="C63" s="119"/>
      <c r="D63" s="120"/>
      <c r="E63" s="13">
        <f>SUM(E64:E73)</f>
        <v>6502.749999999999</v>
      </c>
    </row>
    <row r="64" spans="1:5" ht="15">
      <c r="A64" s="14"/>
      <c r="B64" s="14" t="s">
        <v>1730</v>
      </c>
      <c r="C64" s="14" t="s">
        <v>145</v>
      </c>
      <c r="D64" s="14" t="s">
        <v>1731</v>
      </c>
      <c r="E64" s="15">
        <v>707.34</v>
      </c>
    </row>
    <row r="65" spans="1:5" ht="15">
      <c r="A65" s="14"/>
      <c r="B65" s="14" t="s">
        <v>2201</v>
      </c>
      <c r="C65" s="14" t="s">
        <v>1942</v>
      </c>
      <c r="D65" s="14" t="s">
        <v>1330</v>
      </c>
      <c r="E65" s="15">
        <v>726.72</v>
      </c>
    </row>
    <row r="66" spans="1:5" ht="15">
      <c r="A66" s="14"/>
      <c r="B66" s="18" t="s">
        <v>1282</v>
      </c>
      <c r="C66" s="14" t="s">
        <v>1942</v>
      </c>
      <c r="D66" s="14" t="s">
        <v>1330</v>
      </c>
      <c r="E66" s="18">
        <v>923.13</v>
      </c>
    </row>
    <row r="67" spans="1:5" ht="15">
      <c r="A67" s="14"/>
      <c r="B67" s="18" t="s">
        <v>1095</v>
      </c>
      <c r="C67" s="14" t="s">
        <v>150</v>
      </c>
      <c r="D67" s="14" t="s">
        <v>1330</v>
      </c>
      <c r="E67" s="18">
        <v>196.61</v>
      </c>
    </row>
    <row r="68" spans="1:5" ht="15">
      <c r="A68" s="14"/>
      <c r="B68" s="14" t="s">
        <v>943</v>
      </c>
      <c r="C68" s="14" t="s">
        <v>151</v>
      </c>
      <c r="D68" s="14" t="s">
        <v>1359</v>
      </c>
      <c r="E68" s="15">
        <v>489.41</v>
      </c>
    </row>
    <row r="69" spans="1:5" ht="15">
      <c r="A69" s="14"/>
      <c r="B69" s="14" t="s">
        <v>1096</v>
      </c>
      <c r="C69" s="14" t="s">
        <v>151</v>
      </c>
      <c r="D69" s="14" t="s">
        <v>1330</v>
      </c>
      <c r="E69" s="15">
        <v>1105.3</v>
      </c>
    </row>
    <row r="70" spans="1:5" ht="15">
      <c r="A70" s="14"/>
      <c r="B70" s="14" t="s">
        <v>318</v>
      </c>
      <c r="C70" s="14" t="s">
        <v>151</v>
      </c>
      <c r="D70" s="14" t="s">
        <v>945</v>
      </c>
      <c r="E70" s="15">
        <v>121.65</v>
      </c>
    </row>
    <row r="71" spans="1:5" ht="15">
      <c r="A71" s="14"/>
      <c r="B71" s="14" t="s">
        <v>1777</v>
      </c>
      <c r="C71" s="14" t="s">
        <v>147</v>
      </c>
      <c r="D71" s="14" t="s">
        <v>1237</v>
      </c>
      <c r="E71" s="15">
        <v>247.74</v>
      </c>
    </row>
    <row r="72" spans="1:5" ht="15">
      <c r="A72" s="14"/>
      <c r="B72" s="14" t="s">
        <v>2593</v>
      </c>
      <c r="C72" s="14" t="s">
        <v>149</v>
      </c>
      <c r="D72" s="14" t="s">
        <v>2594</v>
      </c>
      <c r="E72" s="15">
        <v>1737.11</v>
      </c>
    </row>
    <row r="73" spans="1:5" ht="15">
      <c r="A73" s="14"/>
      <c r="B73" s="14" t="s">
        <v>1777</v>
      </c>
      <c r="C73" s="14" t="s">
        <v>1940</v>
      </c>
      <c r="D73" s="14" t="s">
        <v>1647</v>
      </c>
      <c r="E73" s="15">
        <f>41.29*6</f>
        <v>247.74</v>
      </c>
    </row>
    <row r="74" spans="1:5" ht="15">
      <c r="A74" s="118" t="s">
        <v>196</v>
      </c>
      <c r="B74" s="119"/>
      <c r="C74" s="119"/>
      <c r="D74" s="120"/>
      <c r="E74" s="13">
        <v>70772.52</v>
      </c>
    </row>
    <row r="75" spans="1:5" ht="15" collapsed="1">
      <c r="A75" s="118" t="s">
        <v>199</v>
      </c>
      <c r="B75" s="119"/>
      <c r="C75" s="119"/>
      <c r="D75" s="120"/>
      <c r="E75" s="13">
        <f>SUM(E76:E87)</f>
        <v>176500.31350000005</v>
      </c>
    </row>
    <row r="76" spans="1:5" ht="15" hidden="1" outlineLevel="1">
      <c r="A76" s="14"/>
      <c r="B76" s="14">
        <v>4536.7</v>
      </c>
      <c r="C76" s="14" t="s">
        <v>146</v>
      </c>
      <c r="D76" s="14">
        <v>3.12</v>
      </c>
      <c r="E76" s="15">
        <f aca="true" t="shared" si="0" ref="E76:E87">B76*D76</f>
        <v>14154.504</v>
      </c>
    </row>
    <row r="77" spans="1:5" ht="15" hidden="1" outlineLevel="1">
      <c r="A77" s="14"/>
      <c r="B77" s="14">
        <v>4536.7</v>
      </c>
      <c r="C77" s="14" t="s">
        <v>145</v>
      </c>
      <c r="D77" s="14">
        <v>3.106</v>
      </c>
      <c r="E77" s="15">
        <f t="shared" si="0"/>
        <v>14090.990199999998</v>
      </c>
    </row>
    <row r="78" spans="1:5" ht="15" hidden="1" outlineLevel="1">
      <c r="A78" s="14"/>
      <c r="B78" s="14">
        <v>4536.7</v>
      </c>
      <c r="C78" s="14" t="s">
        <v>147</v>
      </c>
      <c r="D78" s="14">
        <v>3.324</v>
      </c>
      <c r="E78" s="15">
        <f t="shared" si="0"/>
        <v>15079.9908</v>
      </c>
    </row>
    <row r="79" spans="1:5" ht="15" hidden="1" outlineLevel="1">
      <c r="A79" s="14"/>
      <c r="B79" s="14">
        <v>4536.7</v>
      </c>
      <c r="C79" s="14" t="s">
        <v>148</v>
      </c>
      <c r="D79" s="14">
        <v>3.5</v>
      </c>
      <c r="E79" s="15">
        <f t="shared" si="0"/>
        <v>15878.449999999999</v>
      </c>
    </row>
    <row r="80" spans="1:5" ht="15" hidden="1" outlineLevel="1">
      <c r="A80" s="14"/>
      <c r="B80" s="14">
        <v>4536.7</v>
      </c>
      <c r="C80" s="14" t="s">
        <v>149</v>
      </c>
      <c r="D80" s="14">
        <v>3.159</v>
      </c>
      <c r="E80" s="15">
        <f t="shared" si="0"/>
        <v>14331.4353</v>
      </c>
    </row>
    <row r="81" spans="1:5" ht="15" hidden="1" outlineLevel="1">
      <c r="A81" s="14"/>
      <c r="B81" s="14">
        <v>4536.7</v>
      </c>
      <c r="C81" s="14" t="s">
        <v>152</v>
      </c>
      <c r="D81" s="14">
        <v>3.526</v>
      </c>
      <c r="E81" s="15">
        <f t="shared" si="0"/>
        <v>15996.404199999999</v>
      </c>
    </row>
    <row r="82" spans="1:5" ht="15" hidden="1" outlineLevel="1">
      <c r="A82" s="14"/>
      <c r="B82" s="14">
        <v>4536.7</v>
      </c>
      <c r="C82" s="14" t="s">
        <v>1940</v>
      </c>
      <c r="D82" s="14">
        <v>3</v>
      </c>
      <c r="E82" s="15">
        <f t="shared" si="0"/>
        <v>13610.099999999999</v>
      </c>
    </row>
    <row r="83" spans="1:5" ht="15" hidden="1" outlineLevel="1">
      <c r="A83" s="14"/>
      <c r="B83" s="14">
        <v>4536.7</v>
      </c>
      <c r="C83" s="14" t="s">
        <v>1941</v>
      </c>
      <c r="D83" s="14">
        <v>3.12</v>
      </c>
      <c r="E83" s="15">
        <f t="shared" si="0"/>
        <v>14154.504</v>
      </c>
    </row>
    <row r="84" spans="1:5" ht="15" hidden="1" outlineLevel="1">
      <c r="A84" s="14"/>
      <c r="B84" s="14">
        <v>4536.7</v>
      </c>
      <c r="C84" s="14" t="s">
        <v>1942</v>
      </c>
      <c r="D84" s="14">
        <v>3.69</v>
      </c>
      <c r="E84" s="15">
        <f t="shared" si="0"/>
        <v>16740.423</v>
      </c>
    </row>
    <row r="85" spans="1:5" ht="15" hidden="1" outlineLevel="1">
      <c r="A85" s="14"/>
      <c r="B85" s="14">
        <v>4536.7</v>
      </c>
      <c r="C85" s="14" t="s">
        <v>150</v>
      </c>
      <c r="D85" s="14">
        <v>3.12</v>
      </c>
      <c r="E85" s="15">
        <f t="shared" si="0"/>
        <v>14154.504</v>
      </c>
    </row>
    <row r="86" spans="1:5" ht="15" hidden="1" outlineLevel="1">
      <c r="A86" s="14"/>
      <c r="B86" s="14">
        <v>4536.7</v>
      </c>
      <c r="C86" s="14" t="s">
        <v>144</v>
      </c>
      <c r="D86" s="14">
        <v>3.12</v>
      </c>
      <c r="E86" s="15">
        <f t="shared" si="0"/>
        <v>14154.504</v>
      </c>
    </row>
    <row r="87" spans="1:5" ht="15" hidden="1" outlineLevel="1">
      <c r="A87" s="14"/>
      <c r="B87" s="14">
        <v>4536.7</v>
      </c>
      <c r="C87" s="14" t="s">
        <v>151</v>
      </c>
      <c r="D87" s="14">
        <v>3.12</v>
      </c>
      <c r="E87" s="15">
        <f t="shared" si="0"/>
        <v>14154.504</v>
      </c>
    </row>
    <row r="88" spans="1:5" ht="15">
      <c r="A88" s="118" t="s">
        <v>194</v>
      </c>
      <c r="B88" s="119"/>
      <c r="C88" s="119"/>
      <c r="D88" s="120"/>
      <c r="E88" s="13">
        <f>SUM(E89:E99)</f>
        <v>19813.879999999997</v>
      </c>
    </row>
    <row r="89" spans="1:5" ht="15">
      <c r="A89" s="14"/>
      <c r="B89" s="14" t="s">
        <v>750</v>
      </c>
      <c r="C89" s="14" t="s">
        <v>147</v>
      </c>
      <c r="D89" s="14" t="s">
        <v>756</v>
      </c>
      <c r="E89" s="15">
        <v>6185</v>
      </c>
    </row>
    <row r="90" spans="1:5" ht="15">
      <c r="A90" s="14"/>
      <c r="B90" s="14" t="s">
        <v>2288</v>
      </c>
      <c r="C90" s="14" t="s">
        <v>148</v>
      </c>
      <c r="D90" s="14" t="s">
        <v>2292</v>
      </c>
      <c r="E90" s="15">
        <v>2078.74</v>
      </c>
    </row>
    <row r="91" spans="1:5" ht="15">
      <c r="A91" s="14"/>
      <c r="B91" s="14" t="s">
        <v>2231</v>
      </c>
      <c r="C91" s="14" t="s">
        <v>148</v>
      </c>
      <c r="D91" s="14" t="s">
        <v>2132</v>
      </c>
      <c r="E91" s="15">
        <v>1286.13</v>
      </c>
    </row>
    <row r="92" spans="1:5" ht="15">
      <c r="A92" s="14"/>
      <c r="B92" s="14" t="s">
        <v>1777</v>
      </c>
      <c r="C92" s="14" t="s">
        <v>149</v>
      </c>
      <c r="D92" s="14" t="s">
        <v>1501</v>
      </c>
      <c r="E92" s="15">
        <v>133.75</v>
      </c>
    </row>
    <row r="93" spans="1:5" ht="15">
      <c r="A93" s="14"/>
      <c r="B93" s="14" t="s">
        <v>872</v>
      </c>
      <c r="C93" s="14" t="s">
        <v>152</v>
      </c>
      <c r="D93" s="14" t="s">
        <v>873</v>
      </c>
      <c r="E93" s="15">
        <v>517.27</v>
      </c>
    </row>
    <row r="94" spans="1:5" ht="15">
      <c r="A94" s="14"/>
      <c r="B94" s="14" t="s">
        <v>1777</v>
      </c>
      <c r="C94" s="14" t="s">
        <v>1940</v>
      </c>
      <c r="D94" s="14" t="s">
        <v>2552</v>
      </c>
      <c r="E94" s="15">
        <v>113.17</v>
      </c>
    </row>
    <row r="95" spans="1:5" ht="15">
      <c r="A95" s="14"/>
      <c r="B95" s="14" t="s">
        <v>1872</v>
      </c>
      <c r="C95" s="14" t="s">
        <v>1940</v>
      </c>
      <c r="D95" s="14" t="s">
        <v>1890</v>
      </c>
      <c r="E95" s="15">
        <v>2113</v>
      </c>
    </row>
    <row r="96" spans="1:5" ht="15">
      <c r="A96" s="14"/>
      <c r="B96" s="14" t="s">
        <v>1894</v>
      </c>
      <c r="C96" s="14" t="s">
        <v>1940</v>
      </c>
      <c r="D96" s="14" t="s">
        <v>1905</v>
      </c>
      <c r="E96" s="15">
        <v>4686</v>
      </c>
    </row>
    <row r="97" spans="1:5" ht="15">
      <c r="A97" s="14"/>
      <c r="B97" s="14" t="s">
        <v>2057</v>
      </c>
      <c r="C97" s="14" t="s">
        <v>1941</v>
      </c>
      <c r="D97" s="14" t="s">
        <v>1889</v>
      </c>
      <c r="E97" s="15">
        <v>2282.34</v>
      </c>
    </row>
    <row r="98" spans="1:5" ht="15">
      <c r="A98" s="14"/>
      <c r="B98" s="14" t="s">
        <v>895</v>
      </c>
      <c r="C98" s="14" t="s">
        <v>1942</v>
      </c>
      <c r="D98" s="14" t="s">
        <v>900</v>
      </c>
      <c r="E98" s="15">
        <v>407.48</v>
      </c>
    </row>
    <row r="99" spans="1:5" ht="15">
      <c r="A99" s="14"/>
      <c r="B99" s="14" t="s">
        <v>1075</v>
      </c>
      <c r="C99" s="14" t="s">
        <v>144</v>
      </c>
      <c r="D99" s="14" t="s">
        <v>74</v>
      </c>
      <c r="E99" s="15">
        <v>11</v>
      </c>
    </row>
    <row r="100" spans="1:5" ht="15">
      <c r="A100" s="118" t="s">
        <v>200</v>
      </c>
      <c r="B100" s="119"/>
      <c r="C100" s="119"/>
      <c r="D100" s="120"/>
      <c r="E100" s="13">
        <f>SUM(E101:E104)</f>
        <v>16502.14</v>
      </c>
    </row>
    <row r="101" spans="1:5" ht="15">
      <c r="A101" s="14"/>
      <c r="B101" s="14"/>
      <c r="C101" s="14"/>
      <c r="D101" s="14" t="s">
        <v>1488</v>
      </c>
      <c r="E101" s="15">
        <v>4899.6</v>
      </c>
    </row>
    <row r="102" spans="1:5" ht="15">
      <c r="A102" s="14"/>
      <c r="B102" s="14" t="s">
        <v>1777</v>
      </c>
      <c r="C102" s="14" t="s">
        <v>148</v>
      </c>
      <c r="D102" s="14" t="s">
        <v>1501</v>
      </c>
      <c r="E102" s="15">
        <v>133.75</v>
      </c>
    </row>
    <row r="103" spans="1:5" ht="15">
      <c r="A103" s="14"/>
      <c r="B103" s="14" t="s">
        <v>2254</v>
      </c>
      <c r="C103" s="14" t="s">
        <v>149</v>
      </c>
      <c r="D103" s="14" t="s">
        <v>771</v>
      </c>
      <c r="E103" s="15">
        <v>9381.91</v>
      </c>
    </row>
    <row r="104" spans="1:5" ht="15">
      <c r="A104" s="14"/>
      <c r="B104" s="14" t="s">
        <v>1777</v>
      </c>
      <c r="C104" s="14" t="s">
        <v>149</v>
      </c>
      <c r="D104" s="14" t="s">
        <v>2597</v>
      </c>
      <c r="E104" s="15">
        <v>2086.88</v>
      </c>
    </row>
    <row r="105" spans="1:5" ht="15">
      <c r="A105" s="128" t="s">
        <v>1834</v>
      </c>
      <c r="B105" s="129"/>
      <c r="C105" s="129"/>
      <c r="D105" s="130"/>
      <c r="E105" s="50">
        <f>SUM(E106:E107)</f>
        <v>941003</v>
      </c>
    </row>
    <row r="106" spans="1:5" ht="15">
      <c r="A106" s="38"/>
      <c r="B106" s="11"/>
      <c r="C106" s="11" t="s">
        <v>152</v>
      </c>
      <c r="D106" s="11" t="s">
        <v>2</v>
      </c>
      <c r="E106" s="39">
        <v>541358</v>
      </c>
    </row>
    <row r="107" spans="1:5" ht="15">
      <c r="A107" s="14"/>
      <c r="B107" s="14"/>
      <c r="C107" s="14" t="s">
        <v>144</v>
      </c>
      <c r="D107" s="107" t="s">
        <v>61</v>
      </c>
      <c r="E107" s="18">
        <v>399645</v>
      </c>
    </row>
    <row r="108" spans="1:5" ht="15">
      <c r="A108" s="116" t="s">
        <v>217</v>
      </c>
      <c r="B108" s="116"/>
      <c r="C108" s="116"/>
      <c r="D108" s="116"/>
      <c r="E108" s="18">
        <v>63747.49</v>
      </c>
    </row>
    <row r="109" spans="1:5" ht="15">
      <c r="A109" s="116" t="s">
        <v>1292</v>
      </c>
      <c r="B109" s="116"/>
      <c r="C109" s="116"/>
      <c r="D109" s="116"/>
      <c r="E109" s="18">
        <v>95013.95</v>
      </c>
    </row>
    <row r="110" spans="1:5" ht="15">
      <c r="A110" s="117" t="s">
        <v>1293</v>
      </c>
      <c r="B110" s="117"/>
      <c r="C110" s="117"/>
      <c r="D110" s="117"/>
      <c r="E110" s="33">
        <f>SUM(E4+E11+E108+E109)</f>
        <v>662607.1235000001</v>
      </c>
    </row>
    <row r="111" spans="1:5" ht="15">
      <c r="A111" s="113" t="s">
        <v>1294</v>
      </c>
      <c r="B111" s="113"/>
      <c r="C111" s="113"/>
      <c r="D111" s="113"/>
      <c r="E111" s="18">
        <v>795790.32</v>
      </c>
    </row>
    <row r="112" spans="1:5" ht="15">
      <c r="A112" s="113" t="s">
        <v>1295</v>
      </c>
      <c r="B112" s="113"/>
      <c r="C112" s="113"/>
      <c r="D112" s="113"/>
      <c r="E112" s="18">
        <v>126675.23</v>
      </c>
    </row>
    <row r="113" spans="1:5" ht="15">
      <c r="A113" s="113" t="s">
        <v>831</v>
      </c>
      <c r="B113" s="113"/>
      <c r="C113" s="113"/>
      <c r="D113" s="113"/>
      <c r="E113" s="18">
        <v>2067951.4</v>
      </c>
    </row>
    <row r="114" spans="1:5" ht="15">
      <c r="A114" s="113" t="s">
        <v>832</v>
      </c>
      <c r="B114" s="113"/>
      <c r="C114" s="113"/>
      <c r="D114" s="113"/>
      <c r="E114" s="18">
        <v>1501223.91</v>
      </c>
    </row>
    <row r="115" spans="1:5" ht="15">
      <c r="A115" s="113" t="s">
        <v>833</v>
      </c>
      <c r="B115" s="113"/>
      <c r="C115" s="113"/>
      <c r="D115" s="113"/>
      <c r="E115" s="18">
        <f>1612584.15+3788</f>
        <v>1616372.15</v>
      </c>
    </row>
    <row r="116" spans="1:5" ht="15">
      <c r="A116" s="113" t="s">
        <v>834</v>
      </c>
      <c r="B116" s="113"/>
      <c r="C116" s="113"/>
      <c r="D116" s="113"/>
      <c r="E116" s="18">
        <v>284649.51</v>
      </c>
    </row>
    <row r="117" spans="1:5" ht="15">
      <c r="A117" s="113" t="s">
        <v>835</v>
      </c>
      <c r="B117" s="113"/>
      <c r="C117" s="113"/>
      <c r="D117" s="113"/>
      <c r="E117" s="18">
        <v>207794.14</v>
      </c>
    </row>
    <row r="118" spans="1:5" ht="15">
      <c r="A118" s="113" t="s">
        <v>836</v>
      </c>
      <c r="B118" s="113"/>
      <c r="C118" s="113"/>
      <c r="D118" s="113"/>
      <c r="E118" s="18">
        <v>941003</v>
      </c>
    </row>
    <row r="119" spans="1:5" ht="15">
      <c r="A119" s="113" t="s">
        <v>1238</v>
      </c>
      <c r="B119" s="113"/>
      <c r="C119" s="113"/>
      <c r="D119" s="113"/>
      <c r="E119" s="15">
        <f>SUM(E113-E115)</f>
        <v>451579.25</v>
      </c>
    </row>
    <row r="120" spans="1:5" ht="15">
      <c r="A120" s="113" t="s">
        <v>837</v>
      </c>
      <c r="B120" s="113"/>
      <c r="C120" s="113"/>
      <c r="D120" s="113"/>
      <c r="E120" s="15">
        <f>SUM(E116-E118)</f>
        <v>-656353.49</v>
      </c>
    </row>
    <row r="121" spans="1:5" ht="15">
      <c r="A121" s="113" t="s">
        <v>2213</v>
      </c>
      <c r="B121" s="113"/>
      <c r="C121" s="113"/>
      <c r="D121" s="113"/>
      <c r="E121" s="15">
        <f>SUM(E114-E115)</f>
        <v>-115148.23999999999</v>
      </c>
    </row>
    <row r="122" ht="12.75">
      <c r="E122" s="35"/>
    </row>
    <row r="123" ht="12.75">
      <c r="E123" s="35"/>
    </row>
    <row r="124" ht="12.75">
      <c r="E124" s="35"/>
    </row>
    <row r="125" ht="12.75">
      <c r="E125" s="35"/>
    </row>
    <row r="126" ht="12.75">
      <c r="E126" s="35"/>
    </row>
    <row r="127" ht="12.75">
      <c r="E127" s="35"/>
    </row>
    <row r="128" ht="12.75">
      <c r="E128" s="35"/>
    </row>
    <row r="129" ht="12.75">
      <c r="E129" s="35"/>
    </row>
    <row r="130" ht="12.75">
      <c r="E130" s="35"/>
    </row>
    <row r="131" ht="12.75">
      <c r="E131" s="35"/>
    </row>
    <row r="132" ht="12.75">
      <c r="E132" s="35"/>
    </row>
    <row r="133" ht="12.75">
      <c r="E133" s="35"/>
    </row>
    <row r="134" ht="12.75">
      <c r="E134" s="35"/>
    </row>
    <row r="135" ht="12.75">
      <c r="E135" s="35"/>
    </row>
    <row r="136" ht="12.75">
      <c r="E136" s="35"/>
    </row>
    <row r="137" ht="12.75">
      <c r="E137" s="35"/>
    </row>
    <row r="138" ht="12.75">
      <c r="E138" s="35"/>
    </row>
    <row r="139" ht="12.75">
      <c r="E139" s="35"/>
    </row>
    <row r="140" ht="12.75">
      <c r="E140" s="35"/>
    </row>
    <row r="141" ht="12.75">
      <c r="E141" s="35"/>
    </row>
    <row r="142" ht="12.75">
      <c r="E142" s="35"/>
    </row>
    <row r="143" ht="12.75">
      <c r="E143" s="35"/>
    </row>
    <row r="144" ht="12.75">
      <c r="E144" s="35"/>
    </row>
    <row r="145" ht="12.75">
      <c r="E145" s="35"/>
    </row>
    <row r="146" ht="12.75">
      <c r="E146" s="35"/>
    </row>
    <row r="147" ht="12.75">
      <c r="E147" s="6"/>
    </row>
    <row r="148" ht="12.75">
      <c r="E148" s="6"/>
    </row>
    <row r="149" ht="12.75">
      <c r="E149" s="6"/>
    </row>
    <row r="150" ht="12.75">
      <c r="E150" s="6"/>
    </row>
    <row r="151" ht="12.75">
      <c r="E151" s="6"/>
    </row>
    <row r="152" ht="12.75">
      <c r="E152" s="6"/>
    </row>
    <row r="153" ht="12.75">
      <c r="E153" s="6"/>
    </row>
    <row r="154" ht="12.75">
      <c r="E154" s="6"/>
    </row>
    <row r="155" ht="12.75">
      <c r="E155" s="6"/>
    </row>
    <row r="156" ht="12.75">
      <c r="E156" s="6"/>
    </row>
    <row r="157" ht="12.75">
      <c r="E157" s="6"/>
    </row>
    <row r="158" ht="12.75">
      <c r="E158" s="6"/>
    </row>
    <row r="159" ht="12.75">
      <c r="E159" s="6"/>
    </row>
    <row r="160" ht="12.75">
      <c r="E160" s="6"/>
    </row>
    <row r="161" ht="12.75">
      <c r="E161" s="6"/>
    </row>
    <row r="162" ht="12.75">
      <c r="E162" s="6"/>
    </row>
    <row r="163" ht="12.75">
      <c r="E163" s="6"/>
    </row>
    <row r="164" ht="12.75">
      <c r="E164" s="6"/>
    </row>
    <row r="165" ht="12.75">
      <c r="E165" s="6"/>
    </row>
    <row r="166" ht="12.75">
      <c r="E166" s="6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</sheetData>
  <sheetProtection/>
  <mergeCells count="29">
    <mergeCell ref="A1:E1"/>
    <mergeCell ref="A5:D5"/>
    <mergeCell ref="A7:D7"/>
    <mergeCell ref="B4:D4"/>
    <mergeCell ref="A75:D75"/>
    <mergeCell ref="A59:D59"/>
    <mergeCell ref="A12:D12"/>
    <mergeCell ref="A30:D30"/>
    <mergeCell ref="A44:D44"/>
    <mergeCell ref="A119:D119"/>
    <mergeCell ref="B11:D11"/>
    <mergeCell ref="A63:D63"/>
    <mergeCell ref="A74:D74"/>
    <mergeCell ref="A116:D116"/>
    <mergeCell ref="A100:D100"/>
    <mergeCell ref="A105:D105"/>
    <mergeCell ref="A108:D108"/>
    <mergeCell ref="A109:D109"/>
    <mergeCell ref="A110:D110"/>
    <mergeCell ref="A120:D120"/>
    <mergeCell ref="A88:D88"/>
    <mergeCell ref="A121:D121"/>
    <mergeCell ref="A111:D111"/>
    <mergeCell ref="A112:D112"/>
    <mergeCell ref="A113:D113"/>
    <mergeCell ref="A114:D114"/>
    <mergeCell ref="A115:D115"/>
    <mergeCell ref="A118:D118"/>
    <mergeCell ref="A117:D117"/>
  </mergeCells>
  <printOptions/>
  <pageMargins left="0.17" right="0.17" top="0.27" bottom="0.18" header="0.17" footer="0.17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6"/>
  <sheetViews>
    <sheetView zoomScalePageLayoutView="0" workbookViewId="0" topLeftCell="A1">
      <pane ySplit="1" topLeftCell="A89" activePane="bottomLeft" state="frozen"/>
      <selection pane="topLeft" activeCell="A2" sqref="A2"/>
      <selection pane="bottomLeft" activeCell="A1" sqref="A1:E16384"/>
    </sheetView>
  </sheetViews>
  <sheetFormatPr defaultColWidth="13.375" defaultRowHeight="12.75"/>
  <cols>
    <col min="1" max="1" width="3.625" style="1" customWidth="1"/>
    <col min="2" max="2" width="13.25390625" style="1" customWidth="1"/>
    <col min="3" max="3" width="10.75390625" style="1" customWidth="1"/>
    <col min="4" max="4" width="63.625" style="1" customWidth="1"/>
    <col min="5" max="5" width="18.125" style="1" customWidth="1"/>
    <col min="6" max="6" width="14.625" style="1" customWidth="1"/>
    <col min="7" max="9" width="11.375" style="1" customWidth="1"/>
    <col min="10" max="99" width="12.375" style="1" customWidth="1"/>
    <col min="100" max="16384" width="13.375" style="1" customWidth="1"/>
  </cols>
  <sheetData>
    <row r="1" spans="1:5" ht="15.75">
      <c r="A1" s="121" t="s">
        <v>1918</v>
      </c>
      <c r="B1" s="121"/>
      <c r="C1" s="121"/>
      <c r="D1" s="121"/>
      <c r="E1" s="121"/>
    </row>
    <row r="2" spans="1:5" ht="47.25">
      <c r="A2" s="7"/>
      <c r="B2" s="8" t="s">
        <v>195</v>
      </c>
      <c r="C2" s="9" t="s">
        <v>1339</v>
      </c>
      <c r="D2" s="9" t="s">
        <v>1340</v>
      </c>
      <c r="E2" s="9" t="s">
        <v>198</v>
      </c>
    </row>
    <row r="3" spans="1:5" ht="15">
      <c r="A3" s="10"/>
      <c r="B3" s="133" t="s">
        <v>1943</v>
      </c>
      <c r="C3" s="133"/>
      <c r="D3" s="10"/>
      <c r="E3" s="16">
        <f>SUM(E4+E7)</f>
        <v>113434.84</v>
      </c>
    </row>
    <row r="4" spans="1:5" ht="15">
      <c r="A4" s="118" t="s">
        <v>1919</v>
      </c>
      <c r="B4" s="119"/>
      <c r="C4" s="119"/>
      <c r="D4" s="120"/>
      <c r="E4" s="13">
        <f>SUM(E5:E6)</f>
        <v>102681.42</v>
      </c>
    </row>
    <row r="5" spans="1:5" ht="15">
      <c r="A5" s="11"/>
      <c r="B5" s="14" t="s">
        <v>185</v>
      </c>
      <c r="C5" s="14" t="s">
        <v>151</v>
      </c>
      <c r="D5" s="14" t="s">
        <v>186</v>
      </c>
      <c r="E5" s="15">
        <v>64659.58</v>
      </c>
    </row>
    <row r="6" spans="1:5" ht="15">
      <c r="A6" s="11"/>
      <c r="B6" s="14" t="s">
        <v>187</v>
      </c>
      <c r="C6" s="14" t="s">
        <v>151</v>
      </c>
      <c r="D6" s="14" t="s">
        <v>188</v>
      </c>
      <c r="E6" s="15">
        <v>38021.84</v>
      </c>
    </row>
    <row r="7" spans="1:5" ht="15">
      <c r="A7" s="118" t="s">
        <v>1241</v>
      </c>
      <c r="B7" s="119"/>
      <c r="C7" s="119"/>
      <c r="D7" s="120"/>
      <c r="E7" s="13">
        <f>SUM(E8:E10)</f>
        <v>10753.42</v>
      </c>
    </row>
    <row r="8" spans="1:5" ht="15">
      <c r="A8" s="11"/>
      <c r="B8" s="14" t="s">
        <v>2438</v>
      </c>
      <c r="C8" s="14" t="s">
        <v>1942</v>
      </c>
      <c r="D8" s="14" t="s">
        <v>2439</v>
      </c>
      <c r="E8" s="15">
        <v>5808.89</v>
      </c>
    </row>
    <row r="9" spans="1:5" ht="15">
      <c r="A9" s="11"/>
      <c r="B9" s="14" t="s">
        <v>64</v>
      </c>
      <c r="C9" s="14" t="s">
        <v>144</v>
      </c>
      <c r="D9" s="14" t="s">
        <v>2255</v>
      </c>
      <c r="E9" s="15">
        <v>4524</v>
      </c>
    </row>
    <row r="10" spans="1:5" ht="15">
      <c r="A10" s="11"/>
      <c r="B10" s="14" t="s">
        <v>1779</v>
      </c>
      <c r="C10" s="14" t="s">
        <v>151</v>
      </c>
      <c r="D10" s="14" t="s">
        <v>284</v>
      </c>
      <c r="E10" s="15">
        <v>420.53</v>
      </c>
    </row>
    <row r="11" spans="1:5" ht="15">
      <c r="A11" s="10"/>
      <c r="B11" s="133" t="s">
        <v>1978</v>
      </c>
      <c r="C11" s="133"/>
      <c r="D11" s="10"/>
      <c r="E11" s="16">
        <f>SUM(E12+E17+E25+E34+E41+E44+E60+E61+E74+E79)</f>
        <v>202929.863</v>
      </c>
    </row>
    <row r="12" spans="1:5" ht="15">
      <c r="A12" s="118" t="s">
        <v>1945</v>
      </c>
      <c r="B12" s="119"/>
      <c r="C12" s="119"/>
      <c r="D12" s="120"/>
      <c r="E12" s="13">
        <f>SUM(E13:E16)</f>
        <v>15612.2</v>
      </c>
    </row>
    <row r="13" spans="1:5" ht="15">
      <c r="A13" s="14"/>
      <c r="B13" s="17" t="s">
        <v>214</v>
      </c>
      <c r="C13" s="14" t="s">
        <v>146</v>
      </c>
      <c r="D13" s="14" t="s">
        <v>215</v>
      </c>
      <c r="E13" s="15">
        <v>259.24</v>
      </c>
    </row>
    <row r="14" spans="1:5" ht="15">
      <c r="A14" s="14"/>
      <c r="B14" s="17" t="s">
        <v>2188</v>
      </c>
      <c r="C14" s="14" t="s">
        <v>146</v>
      </c>
      <c r="D14" s="14" t="s">
        <v>2195</v>
      </c>
      <c r="E14" s="15">
        <v>3859.36</v>
      </c>
    </row>
    <row r="15" spans="1:5" ht="15">
      <c r="A15" s="14"/>
      <c r="B15" s="17" t="s">
        <v>1169</v>
      </c>
      <c r="C15" s="14" t="s">
        <v>145</v>
      </c>
      <c r="D15" s="14" t="s">
        <v>1137</v>
      </c>
      <c r="E15" s="15">
        <v>5654.6</v>
      </c>
    </row>
    <row r="16" spans="1:5" ht="15">
      <c r="A16" s="14"/>
      <c r="B16" s="17" t="s">
        <v>21</v>
      </c>
      <c r="C16" s="14" t="s">
        <v>1940</v>
      </c>
      <c r="D16" s="14" t="s">
        <v>32</v>
      </c>
      <c r="E16" s="15">
        <v>5839</v>
      </c>
    </row>
    <row r="17" spans="1:5" ht="15">
      <c r="A17" s="118" t="s">
        <v>1946</v>
      </c>
      <c r="B17" s="119"/>
      <c r="C17" s="119"/>
      <c r="D17" s="120"/>
      <c r="E17" s="13">
        <f>SUM(E18:E24)</f>
        <v>8270.49</v>
      </c>
    </row>
    <row r="18" spans="1:5" ht="15">
      <c r="A18" s="14"/>
      <c r="B18" s="17" t="s">
        <v>2180</v>
      </c>
      <c r="C18" s="14" t="s">
        <v>146</v>
      </c>
      <c r="D18" s="14" t="s">
        <v>1374</v>
      </c>
      <c r="E18" s="15">
        <v>30.26</v>
      </c>
    </row>
    <row r="19" spans="1:5" ht="15">
      <c r="A19" s="14"/>
      <c r="B19" s="17" t="s">
        <v>1373</v>
      </c>
      <c r="C19" s="14" t="s">
        <v>145</v>
      </c>
      <c r="D19" s="14" t="s">
        <v>1375</v>
      </c>
      <c r="E19" s="15">
        <v>6047.3</v>
      </c>
    </row>
    <row r="20" spans="1:5" ht="15">
      <c r="A20" s="14"/>
      <c r="B20" s="17" t="s">
        <v>1777</v>
      </c>
      <c r="C20" s="14" t="s">
        <v>147</v>
      </c>
      <c r="D20" s="14" t="s">
        <v>2220</v>
      </c>
      <c r="E20" s="15">
        <v>111.45</v>
      </c>
    </row>
    <row r="21" spans="1:5" ht="30">
      <c r="A21" s="14"/>
      <c r="B21" s="17" t="s">
        <v>443</v>
      </c>
      <c r="C21" s="14" t="s">
        <v>147</v>
      </c>
      <c r="D21" s="14" t="s">
        <v>446</v>
      </c>
      <c r="E21" s="15">
        <v>596</v>
      </c>
    </row>
    <row r="22" spans="1:5" ht="15">
      <c r="A22" s="14"/>
      <c r="B22" s="17" t="s">
        <v>2314</v>
      </c>
      <c r="C22" s="14" t="s">
        <v>148</v>
      </c>
      <c r="D22" s="14" t="s">
        <v>2318</v>
      </c>
      <c r="E22" s="15">
        <v>233.12</v>
      </c>
    </row>
    <row r="23" spans="1:5" ht="15">
      <c r="A23" s="14"/>
      <c r="B23" s="17" t="s">
        <v>840</v>
      </c>
      <c r="C23" s="14" t="s">
        <v>1942</v>
      </c>
      <c r="D23" s="14" t="s">
        <v>891</v>
      </c>
      <c r="E23" s="15">
        <v>907.58</v>
      </c>
    </row>
    <row r="24" spans="1:5" ht="15">
      <c r="A24" s="14"/>
      <c r="B24" s="17" t="s">
        <v>1779</v>
      </c>
      <c r="C24" s="14" t="s">
        <v>150</v>
      </c>
      <c r="D24" s="14" t="s">
        <v>2257</v>
      </c>
      <c r="E24" s="15">
        <v>344.78</v>
      </c>
    </row>
    <row r="25" spans="1:5" ht="15">
      <c r="A25" s="118" t="s">
        <v>1947</v>
      </c>
      <c r="B25" s="119"/>
      <c r="C25" s="119"/>
      <c r="D25" s="120"/>
      <c r="E25" s="13">
        <f>SUM(E26:E33)</f>
        <v>20289.489999999998</v>
      </c>
    </row>
    <row r="26" spans="1:5" ht="15">
      <c r="A26" s="14"/>
      <c r="B26" s="17" t="s">
        <v>2046</v>
      </c>
      <c r="C26" s="14" t="s">
        <v>146</v>
      </c>
      <c r="D26" s="14" t="s">
        <v>2051</v>
      </c>
      <c r="E26" s="15">
        <v>47.65</v>
      </c>
    </row>
    <row r="27" spans="1:5" ht="15">
      <c r="A27" s="14"/>
      <c r="B27" s="17" t="s">
        <v>1779</v>
      </c>
      <c r="C27" s="14" t="s">
        <v>145</v>
      </c>
      <c r="D27" s="14" t="s">
        <v>1780</v>
      </c>
      <c r="E27" s="15">
        <v>205.08</v>
      </c>
    </row>
    <row r="28" spans="1:5" ht="15">
      <c r="A28" s="14"/>
      <c r="B28" s="17" t="s">
        <v>1959</v>
      </c>
      <c r="C28" s="14" t="s">
        <v>148</v>
      </c>
      <c r="D28" s="14" t="s">
        <v>343</v>
      </c>
      <c r="E28" s="15">
        <v>3518.11</v>
      </c>
    </row>
    <row r="29" spans="1:5" ht="15">
      <c r="A29" s="14"/>
      <c r="B29" s="17" t="s">
        <v>911</v>
      </c>
      <c r="C29" s="14" t="s">
        <v>149</v>
      </c>
      <c r="D29" s="14" t="s">
        <v>918</v>
      </c>
      <c r="E29" s="15">
        <v>6156.8</v>
      </c>
    </row>
    <row r="30" spans="1:5" ht="15">
      <c r="A30" s="14"/>
      <c r="B30" s="17" t="s">
        <v>2347</v>
      </c>
      <c r="C30" s="14" t="s">
        <v>152</v>
      </c>
      <c r="D30" s="14" t="s">
        <v>2348</v>
      </c>
      <c r="E30" s="15">
        <v>1119</v>
      </c>
    </row>
    <row r="31" spans="1:5" ht="15">
      <c r="A31" s="14"/>
      <c r="B31" s="17" t="s">
        <v>2347</v>
      </c>
      <c r="C31" s="14" t="s">
        <v>152</v>
      </c>
      <c r="D31" s="14" t="s">
        <v>112</v>
      </c>
      <c r="E31" s="15">
        <v>272.3</v>
      </c>
    </row>
    <row r="32" spans="1:5" ht="15">
      <c r="A32" s="14"/>
      <c r="B32" s="17" t="s">
        <v>1777</v>
      </c>
      <c r="C32" s="14" t="s">
        <v>152</v>
      </c>
      <c r="D32" s="14" t="s">
        <v>2531</v>
      </c>
      <c r="E32" s="15">
        <v>6422.8</v>
      </c>
    </row>
    <row r="33" spans="1:5" ht="30">
      <c r="A33" s="14"/>
      <c r="B33" s="17" t="s">
        <v>2164</v>
      </c>
      <c r="C33" s="14" t="s">
        <v>1941</v>
      </c>
      <c r="D33" s="14" t="s">
        <v>2170</v>
      </c>
      <c r="E33" s="15">
        <v>2547.75</v>
      </c>
    </row>
    <row r="34" spans="1:5" ht="15">
      <c r="A34" s="118" t="s">
        <v>1948</v>
      </c>
      <c r="B34" s="119"/>
      <c r="C34" s="119"/>
      <c r="D34" s="120"/>
      <c r="E34" s="13">
        <f>SUM(E35:E40)</f>
        <v>11125.02</v>
      </c>
    </row>
    <row r="35" spans="1:5" ht="15">
      <c r="A35" s="14"/>
      <c r="B35" s="17" t="s">
        <v>2196</v>
      </c>
      <c r="C35" s="14" t="s">
        <v>146</v>
      </c>
      <c r="D35" s="14" t="s">
        <v>157</v>
      </c>
      <c r="E35" s="15">
        <v>1095.52</v>
      </c>
    </row>
    <row r="36" spans="1:5" ht="15">
      <c r="A36" s="14"/>
      <c r="B36" s="17" t="s">
        <v>1734</v>
      </c>
      <c r="C36" s="14" t="s">
        <v>145</v>
      </c>
      <c r="D36" s="14" t="s">
        <v>1762</v>
      </c>
      <c r="E36" s="15">
        <v>3978.34</v>
      </c>
    </row>
    <row r="37" spans="1:5" ht="15">
      <c r="A37" s="14"/>
      <c r="B37" s="17" t="s">
        <v>2139</v>
      </c>
      <c r="C37" s="14" t="s">
        <v>148</v>
      </c>
      <c r="D37" s="14" t="s">
        <v>2146</v>
      </c>
      <c r="E37" s="15">
        <v>1157.16</v>
      </c>
    </row>
    <row r="38" spans="1:5" ht="15">
      <c r="A38" s="14"/>
      <c r="B38" s="17" t="s">
        <v>1491</v>
      </c>
      <c r="C38" s="14" t="s">
        <v>148</v>
      </c>
      <c r="D38" s="14" t="s">
        <v>1498</v>
      </c>
      <c r="E38" s="15">
        <v>817.62</v>
      </c>
    </row>
    <row r="39" spans="1:5" ht="15">
      <c r="A39" s="14"/>
      <c r="B39" s="17" t="s">
        <v>2539</v>
      </c>
      <c r="C39" s="14" t="s">
        <v>149</v>
      </c>
      <c r="D39" s="14" t="s">
        <v>2559</v>
      </c>
      <c r="E39" s="15">
        <v>1593.15</v>
      </c>
    </row>
    <row r="40" spans="1:5" ht="15">
      <c r="A40" s="14"/>
      <c r="B40" s="17" t="s">
        <v>846</v>
      </c>
      <c r="C40" s="14" t="s">
        <v>149</v>
      </c>
      <c r="D40" s="14" t="s">
        <v>2579</v>
      </c>
      <c r="E40" s="15">
        <v>2483.23</v>
      </c>
    </row>
    <row r="41" spans="1:5" ht="15">
      <c r="A41" s="118" t="s">
        <v>1951</v>
      </c>
      <c r="B41" s="119"/>
      <c r="C41" s="119"/>
      <c r="D41" s="120"/>
      <c r="E41" s="13">
        <f>SUM(E42:E43)</f>
        <v>1743</v>
      </c>
    </row>
    <row r="42" spans="1:5" ht="15">
      <c r="A42" s="14"/>
      <c r="B42" s="14" t="s">
        <v>1183</v>
      </c>
      <c r="C42" s="14" t="s">
        <v>150</v>
      </c>
      <c r="D42" s="14" t="s">
        <v>2256</v>
      </c>
      <c r="E42" s="15">
        <v>1714</v>
      </c>
    </row>
    <row r="43" spans="1:5" ht="15">
      <c r="A43" s="14"/>
      <c r="B43" s="14" t="s">
        <v>1090</v>
      </c>
      <c r="C43" s="14" t="s">
        <v>150</v>
      </c>
      <c r="D43" s="14" t="s">
        <v>2258</v>
      </c>
      <c r="E43" s="15">
        <v>29</v>
      </c>
    </row>
    <row r="44" spans="1:5" ht="15">
      <c r="A44" s="118" t="s">
        <v>192</v>
      </c>
      <c r="B44" s="119"/>
      <c r="C44" s="119"/>
      <c r="D44" s="120"/>
      <c r="E44" s="13">
        <f>SUM(E45:E59)</f>
        <v>10996.460000000001</v>
      </c>
    </row>
    <row r="45" spans="1:5" ht="15">
      <c r="A45" s="14"/>
      <c r="B45" s="14" t="s">
        <v>2297</v>
      </c>
      <c r="C45" s="14" t="s">
        <v>148</v>
      </c>
      <c r="D45" s="14" t="s">
        <v>2298</v>
      </c>
      <c r="E45" s="15">
        <v>1810.14</v>
      </c>
    </row>
    <row r="46" spans="1:5" ht="15">
      <c r="A46" s="14"/>
      <c r="B46" s="14" t="s">
        <v>2593</v>
      </c>
      <c r="C46" s="14" t="s">
        <v>149</v>
      </c>
      <c r="D46" s="14" t="s">
        <v>1920</v>
      </c>
      <c r="E46" s="15">
        <v>1924.22</v>
      </c>
    </row>
    <row r="47" spans="1:5" ht="15">
      <c r="A47" s="14"/>
      <c r="B47" s="14" t="s">
        <v>1594</v>
      </c>
      <c r="C47" s="14" t="s">
        <v>1942</v>
      </c>
      <c r="D47" s="14" t="s">
        <v>1597</v>
      </c>
      <c r="E47" s="15">
        <v>191.57</v>
      </c>
    </row>
    <row r="48" spans="1:5" ht="15">
      <c r="A48" s="14"/>
      <c r="B48" s="14" t="s">
        <v>2201</v>
      </c>
      <c r="C48" s="14" t="s">
        <v>1942</v>
      </c>
      <c r="D48" s="14" t="s">
        <v>1536</v>
      </c>
      <c r="E48" s="15">
        <v>726.72</v>
      </c>
    </row>
    <row r="49" spans="1:5" ht="15">
      <c r="A49" s="14"/>
      <c r="B49" s="14" t="s">
        <v>1259</v>
      </c>
      <c r="C49" s="14" t="s">
        <v>1942</v>
      </c>
      <c r="D49" s="14" t="s">
        <v>1597</v>
      </c>
      <c r="E49" s="15">
        <v>138.46</v>
      </c>
    </row>
    <row r="50" spans="1:5" ht="15">
      <c r="A50" s="14"/>
      <c r="B50" s="18" t="s">
        <v>1282</v>
      </c>
      <c r="C50" s="14" t="s">
        <v>1942</v>
      </c>
      <c r="D50" s="14" t="s">
        <v>1536</v>
      </c>
      <c r="E50" s="18">
        <v>923.13</v>
      </c>
    </row>
    <row r="51" spans="1:5" ht="15">
      <c r="A51" s="14"/>
      <c r="B51" s="14" t="s">
        <v>1274</v>
      </c>
      <c r="C51" s="14" t="s">
        <v>1942</v>
      </c>
      <c r="D51" s="14" t="s">
        <v>1597</v>
      </c>
      <c r="E51" s="15">
        <v>118.77</v>
      </c>
    </row>
    <row r="52" spans="1:5" ht="15">
      <c r="A52" s="14"/>
      <c r="B52" s="14" t="s">
        <v>2259</v>
      </c>
      <c r="C52" s="14" t="s">
        <v>150</v>
      </c>
      <c r="D52" s="14" t="s">
        <v>1597</v>
      </c>
      <c r="E52" s="15">
        <v>653.71</v>
      </c>
    </row>
    <row r="53" spans="1:5" ht="15">
      <c r="A53" s="14"/>
      <c r="B53" s="14" t="s">
        <v>941</v>
      </c>
      <c r="C53" s="14" t="s">
        <v>150</v>
      </c>
      <c r="D53" s="14" t="s">
        <v>410</v>
      </c>
      <c r="E53" s="15">
        <v>2168.2</v>
      </c>
    </row>
    <row r="54" spans="1:5" ht="15">
      <c r="A54" s="14"/>
      <c r="B54" s="14" t="s">
        <v>1095</v>
      </c>
      <c r="C54" s="14" t="s">
        <v>150</v>
      </c>
      <c r="D54" s="14" t="s">
        <v>1536</v>
      </c>
      <c r="E54" s="15">
        <v>196.61</v>
      </c>
    </row>
    <row r="55" spans="1:5" ht="15">
      <c r="A55" s="14"/>
      <c r="B55" s="14" t="s">
        <v>300</v>
      </c>
      <c r="C55" s="14" t="s">
        <v>144</v>
      </c>
      <c r="D55" s="14" t="s">
        <v>1597</v>
      </c>
      <c r="E55" s="15">
        <v>301.4</v>
      </c>
    </row>
    <row r="56" spans="1:5" ht="15">
      <c r="A56" s="14"/>
      <c r="B56" s="14" t="s">
        <v>318</v>
      </c>
      <c r="C56" s="14" t="s">
        <v>151</v>
      </c>
      <c r="D56" s="14" t="s">
        <v>1597</v>
      </c>
      <c r="E56" s="15">
        <v>121.65</v>
      </c>
    </row>
    <row r="57" spans="1:5" ht="15">
      <c r="A57" s="14"/>
      <c r="B57" s="14" t="s">
        <v>943</v>
      </c>
      <c r="C57" s="14" t="s">
        <v>151</v>
      </c>
      <c r="D57" s="14" t="s">
        <v>410</v>
      </c>
      <c r="E57" s="15">
        <v>489.41</v>
      </c>
    </row>
    <row r="58" spans="1:5" ht="15">
      <c r="A58" s="14"/>
      <c r="B58" s="14" t="s">
        <v>1096</v>
      </c>
      <c r="C58" s="14" t="s">
        <v>151</v>
      </c>
      <c r="D58" s="14" t="s">
        <v>1536</v>
      </c>
      <c r="E58" s="15">
        <v>1105.3</v>
      </c>
    </row>
    <row r="59" spans="1:5" ht="15">
      <c r="A59" s="14"/>
      <c r="B59" s="14" t="s">
        <v>1304</v>
      </c>
      <c r="C59" s="14" t="s">
        <v>151</v>
      </c>
      <c r="D59" s="14" t="s">
        <v>1597</v>
      </c>
      <c r="E59" s="15">
        <v>127.17</v>
      </c>
    </row>
    <row r="60" spans="1:5" ht="15">
      <c r="A60" s="118" t="s">
        <v>196</v>
      </c>
      <c r="B60" s="119"/>
      <c r="C60" s="119"/>
      <c r="D60" s="120"/>
      <c r="E60" s="13">
        <v>36903.36</v>
      </c>
    </row>
    <row r="61" spans="1:5" ht="15">
      <c r="A61" s="118" t="s">
        <v>199</v>
      </c>
      <c r="B61" s="119"/>
      <c r="C61" s="119"/>
      <c r="D61" s="120"/>
      <c r="E61" s="13">
        <f>SUM(E62:E73)</f>
        <v>91746.21300000002</v>
      </c>
    </row>
    <row r="62" spans="1:5" ht="15">
      <c r="A62" s="14"/>
      <c r="B62" s="14">
        <v>2335.5</v>
      </c>
      <c r="C62" s="14" t="s">
        <v>146</v>
      </c>
      <c r="D62" s="14">
        <v>3.12</v>
      </c>
      <c r="E62" s="15">
        <f aca="true" t="shared" si="0" ref="E62:E73">B62*D62</f>
        <v>7286.76</v>
      </c>
    </row>
    <row r="63" spans="1:5" ht="15">
      <c r="A63" s="14"/>
      <c r="B63" s="14">
        <v>2335.5</v>
      </c>
      <c r="C63" s="14" t="s">
        <v>145</v>
      </c>
      <c r="D63" s="14">
        <v>3.106</v>
      </c>
      <c r="E63" s="15">
        <f t="shared" si="0"/>
        <v>7254.063</v>
      </c>
    </row>
    <row r="64" spans="1:5" ht="15">
      <c r="A64" s="14"/>
      <c r="B64" s="14">
        <v>2335.5</v>
      </c>
      <c r="C64" s="14" t="s">
        <v>147</v>
      </c>
      <c r="D64" s="14">
        <v>3.324</v>
      </c>
      <c r="E64" s="15">
        <f t="shared" si="0"/>
        <v>7763.201999999999</v>
      </c>
    </row>
    <row r="65" spans="1:5" ht="15">
      <c r="A65" s="14"/>
      <c r="B65" s="14">
        <v>2365.6</v>
      </c>
      <c r="C65" s="14" t="s">
        <v>148</v>
      </c>
      <c r="D65" s="14">
        <v>3.5</v>
      </c>
      <c r="E65" s="15">
        <f t="shared" si="0"/>
        <v>8279.6</v>
      </c>
    </row>
    <row r="66" spans="1:5" ht="15">
      <c r="A66" s="14"/>
      <c r="B66" s="14">
        <v>2365.6</v>
      </c>
      <c r="C66" s="14" t="s">
        <v>149</v>
      </c>
      <c r="D66" s="14">
        <v>3.159</v>
      </c>
      <c r="E66" s="15">
        <f t="shared" si="0"/>
        <v>7472.930399999999</v>
      </c>
    </row>
    <row r="67" spans="1:5" ht="15">
      <c r="A67" s="14"/>
      <c r="B67" s="14">
        <v>2365.6</v>
      </c>
      <c r="C67" s="14" t="s">
        <v>152</v>
      </c>
      <c r="D67" s="14">
        <v>3.526</v>
      </c>
      <c r="E67" s="15">
        <f t="shared" si="0"/>
        <v>8341.105599999999</v>
      </c>
    </row>
    <row r="68" spans="1:5" ht="15">
      <c r="A68" s="14"/>
      <c r="B68" s="14">
        <v>2365.6</v>
      </c>
      <c r="C68" s="14" t="s">
        <v>1940</v>
      </c>
      <c r="D68" s="14">
        <v>3</v>
      </c>
      <c r="E68" s="15">
        <f t="shared" si="0"/>
        <v>7096.799999999999</v>
      </c>
    </row>
    <row r="69" spans="1:5" ht="15">
      <c r="A69" s="14"/>
      <c r="B69" s="14">
        <v>2365.6</v>
      </c>
      <c r="C69" s="14" t="s">
        <v>1941</v>
      </c>
      <c r="D69" s="14">
        <v>3.12</v>
      </c>
      <c r="E69" s="15">
        <f t="shared" si="0"/>
        <v>7380.672</v>
      </c>
    </row>
    <row r="70" spans="1:5" ht="15">
      <c r="A70" s="14"/>
      <c r="B70" s="14">
        <v>2365.6</v>
      </c>
      <c r="C70" s="14" t="s">
        <v>1942</v>
      </c>
      <c r="D70" s="14">
        <v>3.69</v>
      </c>
      <c r="E70" s="15">
        <f t="shared" si="0"/>
        <v>8729.064</v>
      </c>
    </row>
    <row r="71" spans="1:5" ht="15">
      <c r="A71" s="14"/>
      <c r="B71" s="14">
        <v>2365.6</v>
      </c>
      <c r="C71" s="14" t="s">
        <v>150</v>
      </c>
      <c r="D71" s="14">
        <v>3.12</v>
      </c>
      <c r="E71" s="15">
        <f t="shared" si="0"/>
        <v>7380.672</v>
      </c>
    </row>
    <row r="72" spans="1:5" ht="15">
      <c r="A72" s="14"/>
      <c r="B72" s="14">
        <v>2365.6</v>
      </c>
      <c r="C72" s="14" t="s">
        <v>144</v>
      </c>
      <c r="D72" s="14">
        <v>3.12</v>
      </c>
      <c r="E72" s="15">
        <f t="shared" si="0"/>
        <v>7380.672</v>
      </c>
    </row>
    <row r="73" spans="1:5" ht="15">
      <c r="A73" s="14"/>
      <c r="B73" s="14">
        <v>2365.6</v>
      </c>
      <c r="C73" s="14" t="s">
        <v>151</v>
      </c>
      <c r="D73" s="14">
        <v>3.12</v>
      </c>
      <c r="E73" s="15">
        <f t="shared" si="0"/>
        <v>7380.672</v>
      </c>
    </row>
    <row r="74" spans="1:5" ht="15">
      <c r="A74" s="118" t="s">
        <v>194</v>
      </c>
      <c r="B74" s="119"/>
      <c r="C74" s="119"/>
      <c r="D74" s="120"/>
      <c r="E74" s="13">
        <f>SUM(E75:E78)</f>
        <v>2614.5</v>
      </c>
    </row>
    <row r="75" spans="1:5" ht="15">
      <c r="A75" s="14"/>
      <c r="B75" s="14" t="s">
        <v>1777</v>
      </c>
      <c r="C75" s="14" t="s">
        <v>148</v>
      </c>
      <c r="D75" s="14" t="s">
        <v>1501</v>
      </c>
      <c r="E75" s="15">
        <v>133.75</v>
      </c>
    </row>
    <row r="76" spans="1:5" ht="15">
      <c r="A76" s="14"/>
      <c r="B76" s="14" t="s">
        <v>1777</v>
      </c>
      <c r="C76" s="14" t="s">
        <v>149</v>
      </c>
      <c r="D76" s="14" t="s">
        <v>1501</v>
      </c>
      <c r="E76" s="15">
        <v>133.75</v>
      </c>
    </row>
    <row r="77" spans="1:5" ht="15">
      <c r="A77" s="14"/>
      <c r="B77" s="14" t="s">
        <v>1894</v>
      </c>
      <c r="C77" s="14" t="s">
        <v>1940</v>
      </c>
      <c r="D77" s="14" t="s">
        <v>1906</v>
      </c>
      <c r="E77" s="15">
        <v>1813</v>
      </c>
    </row>
    <row r="78" spans="1:5" ht="15">
      <c r="A78" s="14"/>
      <c r="B78" s="14" t="s">
        <v>2505</v>
      </c>
      <c r="C78" s="14" t="s">
        <v>150</v>
      </c>
      <c r="D78" s="14" t="s">
        <v>2260</v>
      </c>
      <c r="E78" s="15">
        <v>534</v>
      </c>
    </row>
    <row r="79" spans="1:5" ht="15">
      <c r="A79" s="118" t="s">
        <v>200</v>
      </c>
      <c r="B79" s="119"/>
      <c r="C79" s="119"/>
      <c r="D79" s="120"/>
      <c r="E79" s="13">
        <f>SUM(E80:E81)</f>
        <v>3629.13</v>
      </c>
    </row>
    <row r="80" spans="1:5" ht="15">
      <c r="A80" s="14"/>
      <c r="B80" s="14"/>
      <c r="C80" s="14"/>
      <c r="D80" s="14" t="s">
        <v>1488</v>
      </c>
      <c r="E80" s="15">
        <v>2554.8</v>
      </c>
    </row>
    <row r="81" spans="1:5" ht="15">
      <c r="A81" s="14"/>
      <c r="B81" s="14" t="s">
        <v>1777</v>
      </c>
      <c r="C81" s="14" t="s">
        <v>149</v>
      </c>
      <c r="D81" s="14" t="s">
        <v>2597</v>
      </c>
      <c r="E81" s="15">
        <v>1074.33</v>
      </c>
    </row>
    <row r="82" spans="1:5" ht="15">
      <c r="A82" s="116" t="s">
        <v>217</v>
      </c>
      <c r="B82" s="116"/>
      <c r="C82" s="116"/>
      <c r="D82" s="116"/>
      <c r="E82" s="18">
        <v>32829.17</v>
      </c>
    </row>
    <row r="83" spans="1:5" ht="15">
      <c r="A83" s="116" t="s">
        <v>1292</v>
      </c>
      <c r="B83" s="116"/>
      <c r="C83" s="116"/>
      <c r="D83" s="116"/>
      <c r="E83" s="18">
        <v>47719.23</v>
      </c>
    </row>
    <row r="84" spans="1:5" ht="15">
      <c r="A84" s="117" t="s">
        <v>1293</v>
      </c>
      <c r="B84" s="117"/>
      <c r="C84" s="117"/>
      <c r="D84" s="117"/>
      <c r="E84" s="33">
        <f>SUM(E3+E11+E82+E83)</f>
        <v>396913.10299999994</v>
      </c>
    </row>
    <row r="85" spans="1:5" ht="15">
      <c r="A85" s="113" t="s">
        <v>1294</v>
      </c>
      <c r="B85" s="113"/>
      <c r="C85" s="113"/>
      <c r="D85" s="113"/>
      <c r="E85" s="18">
        <v>411627.37</v>
      </c>
    </row>
    <row r="86" spans="1:5" ht="15">
      <c r="A86" s="113" t="s">
        <v>1295</v>
      </c>
      <c r="B86" s="113"/>
      <c r="C86" s="113"/>
      <c r="D86" s="113"/>
      <c r="E86" s="18">
        <v>65564.96</v>
      </c>
    </row>
    <row r="87" spans="1:5" ht="15">
      <c r="A87" s="113" t="s">
        <v>831</v>
      </c>
      <c r="B87" s="113"/>
      <c r="C87" s="113"/>
      <c r="D87" s="113"/>
      <c r="E87" s="18">
        <v>1070591.15</v>
      </c>
    </row>
    <row r="88" spans="1:5" ht="15">
      <c r="A88" s="113" t="s">
        <v>832</v>
      </c>
      <c r="B88" s="113"/>
      <c r="C88" s="113"/>
      <c r="D88" s="113"/>
      <c r="E88" s="18">
        <v>759500.39</v>
      </c>
    </row>
    <row r="89" spans="1:5" ht="15">
      <c r="A89" s="113" t="s">
        <v>833</v>
      </c>
      <c r="B89" s="113"/>
      <c r="C89" s="113"/>
      <c r="D89" s="113"/>
      <c r="E89" s="18">
        <f>859704.2+1894</f>
        <v>861598.2</v>
      </c>
    </row>
    <row r="90" spans="1:5" ht="15">
      <c r="A90" s="113" t="s">
        <v>834</v>
      </c>
      <c r="B90" s="113"/>
      <c r="C90" s="113"/>
      <c r="D90" s="113"/>
      <c r="E90" s="18">
        <v>156754</v>
      </c>
    </row>
    <row r="91" spans="1:5" ht="15">
      <c r="A91" s="113" t="s">
        <v>835</v>
      </c>
      <c r="B91" s="113"/>
      <c r="C91" s="113"/>
      <c r="D91" s="113"/>
      <c r="E91" s="18">
        <v>111295.39</v>
      </c>
    </row>
    <row r="92" spans="1:5" ht="15">
      <c r="A92" s="113" t="s">
        <v>836</v>
      </c>
      <c r="B92" s="113"/>
      <c r="C92" s="113"/>
      <c r="D92" s="113"/>
      <c r="E92" s="18">
        <v>539745</v>
      </c>
    </row>
    <row r="93" spans="1:5" ht="15">
      <c r="A93" s="113" t="s">
        <v>1102</v>
      </c>
      <c r="B93" s="113"/>
      <c r="C93" s="113"/>
      <c r="D93" s="113"/>
      <c r="E93" s="15">
        <f>SUM(E87-E89)</f>
        <v>208992.94999999995</v>
      </c>
    </row>
    <row r="94" spans="1:5" ht="15">
      <c r="A94" s="113" t="s">
        <v>837</v>
      </c>
      <c r="B94" s="113"/>
      <c r="C94" s="113"/>
      <c r="D94" s="113"/>
      <c r="E94" s="15">
        <f>SUM(E90-E92)</f>
        <v>-382991</v>
      </c>
    </row>
    <row r="95" spans="1:5" ht="15">
      <c r="A95" s="113" t="s">
        <v>2213</v>
      </c>
      <c r="B95" s="113"/>
      <c r="C95" s="113"/>
      <c r="D95" s="113"/>
      <c r="E95" s="15">
        <f>SUM(E88-E89)</f>
        <v>-102097.80999999994</v>
      </c>
    </row>
    <row r="106" spans="1:3" ht="204">
      <c r="A106" s="36" t="s">
        <v>189</v>
      </c>
      <c r="B106" s="36" t="s">
        <v>190</v>
      </c>
      <c r="C106" s="37" t="s">
        <v>191</v>
      </c>
    </row>
  </sheetData>
  <sheetProtection/>
  <mergeCells count="29">
    <mergeCell ref="A61:D61"/>
    <mergeCell ref="A74:D74"/>
    <mergeCell ref="B11:C11"/>
    <mergeCell ref="A12:D12"/>
    <mergeCell ref="A17:D17"/>
    <mergeCell ref="A1:E1"/>
    <mergeCell ref="B3:C3"/>
    <mergeCell ref="A4:D4"/>
    <mergeCell ref="A7:D7"/>
    <mergeCell ref="A92:D92"/>
    <mergeCell ref="A89:D89"/>
    <mergeCell ref="A25:D25"/>
    <mergeCell ref="A84:D84"/>
    <mergeCell ref="A79:D79"/>
    <mergeCell ref="A82:D82"/>
    <mergeCell ref="A34:D34"/>
    <mergeCell ref="A41:D41"/>
    <mergeCell ref="A44:D44"/>
    <mergeCell ref="A60:D60"/>
    <mergeCell ref="A91:D91"/>
    <mergeCell ref="A90:D90"/>
    <mergeCell ref="A83:D83"/>
    <mergeCell ref="A95:D95"/>
    <mergeCell ref="A85:D85"/>
    <mergeCell ref="A86:D86"/>
    <mergeCell ref="A87:D87"/>
    <mergeCell ref="A88:D88"/>
    <mergeCell ref="A94:D94"/>
    <mergeCell ref="A93:D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10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E110" sqref="A1:E110"/>
    </sheetView>
  </sheetViews>
  <sheetFormatPr defaultColWidth="13.375" defaultRowHeight="12.75"/>
  <cols>
    <col min="1" max="1" width="2.625" style="1" customWidth="1"/>
    <col min="2" max="2" width="11.875" style="1" customWidth="1"/>
    <col min="3" max="3" width="14.75390625" style="1" customWidth="1"/>
    <col min="4" max="4" width="60.00390625" style="1" customWidth="1"/>
    <col min="5" max="5" width="15.00390625" style="1" customWidth="1"/>
    <col min="6" max="91" width="12.375" style="1" customWidth="1"/>
    <col min="92" max="16384" width="13.375" style="1" customWidth="1"/>
  </cols>
  <sheetData>
    <row r="1" spans="1:5" ht="15.75">
      <c r="A1" s="121" t="s">
        <v>2096</v>
      </c>
      <c r="B1" s="121"/>
      <c r="C1" s="121"/>
      <c r="D1" s="121"/>
      <c r="E1" s="121"/>
    </row>
    <row r="2" spans="1:5" ht="30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33" t="s">
        <v>1943</v>
      </c>
      <c r="C3" s="133"/>
      <c r="D3" s="10"/>
      <c r="E3" s="16">
        <f>SUM(E4+E7)</f>
        <v>49180.81</v>
      </c>
    </row>
    <row r="4" spans="1:5" ht="13.5" customHeight="1">
      <c r="A4" s="122" t="s">
        <v>1949</v>
      </c>
      <c r="B4" s="122"/>
      <c r="C4" s="122"/>
      <c r="D4" s="122"/>
      <c r="E4" s="13">
        <f>SUM(E5:E6)</f>
        <v>10852.81</v>
      </c>
    </row>
    <row r="5" spans="1:5" ht="15">
      <c r="A5" s="11"/>
      <c r="B5" s="14" t="s">
        <v>1432</v>
      </c>
      <c r="C5" s="14" t="s">
        <v>145</v>
      </c>
      <c r="D5" s="14" t="s">
        <v>1433</v>
      </c>
      <c r="E5" s="28">
        <v>3942.81</v>
      </c>
    </row>
    <row r="6" spans="1:5" ht="15">
      <c r="A6" s="11"/>
      <c r="B6" s="14" t="s">
        <v>2605</v>
      </c>
      <c r="C6" s="14" t="s">
        <v>144</v>
      </c>
      <c r="D6" s="14" t="s">
        <v>2512</v>
      </c>
      <c r="E6" s="28">
        <v>6910</v>
      </c>
    </row>
    <row r="7" spans="1:5" ht="15">
      <c r="A7" s="118" t="s">
        <v>1534</v>
      </c>
      <c r="B7" s="119"/>
      <c r="C7" s="119"/>
      <c r="D7" s="120"/>
      <c r="E7" s="13">
        <f>SUM(E8:E9)</f>
        <v>38328</v>
      </c>
    </row>
    <row r="8" spans="1:5" ht="15">
      <c r="A8" s="11"/>
      <c r="B8" s="14" t="s">
        <v>2606</v>
      </c>
      <c r="C8" s="14" t="s">
        <v>144</v>
      </c>
      <c r="D8" s="14" t="s">
        <v>2097</v>
      </c>
      <c r="E8" s="28">
        <v>3893</v>
      </c>
    </row>
    <row r="9" spans="1:5" ht="15">
      <c r="A9" s="11"/>
      <c r="B9" s="14" t="s">
        <v>1532</v>
      </c>
      <c r="C9" s="14" t="s">
        <v>149</v>
      </c>
      <c r="D9" s="14" t="s">
        <v>1808</v>
      </c>
      <c r="E9" s="28">
        <v>34435</v>
      </c>
    </row>
    <row r="10" spans="1:5" ht="15">
      <c r="A10" s="10"/>
      <c r="B10" s="133" t="s">
        <v>1978</v>
      </c>
      <c r="C10" s="133"/>
      <c r="D10" s="10"/>
      <c r="E10" s="16">
        <f>SUM(E11+E13+E52+E67+E68+E81+E92)</f>
        <v>267579.926</v>
      </c>
    </row>
    <row r="11" spans="1:5" ht="15">
      <c r="A11" s="118" t="s">
        <v>1951</v>
      </c>
      <c r="B11" s="119"/>
      <c r="C11" s="119"/>
      <c r="D11" s="120"/>
      <c r="E11" s="13">
        <f>SUM(E12)</f>
        <v>1714</v>
      </c>
    </row>
    <row r="12" spans="1:5" ht="15">
      <c r="A12" s="14"/>
      <c r="B12" s="14" t="s">
        <v>1183</v>
      </c>
      <c r="C12" s="14" t="s">
        <v>150</v>
      </c>
      <c r="D12" s="14" t="s">
        <v>1641</v>
      </c>
      <c r="E12" s="28">
        <v>1714</v>
      </c>
    </row>
    <row r="13" spans="1:5" ht="15">
      <c r="A13" s="118" t="s">
        <v>286</v>
      </c>
      <c r="B13" s="119"/>
      <c r="C13" s="119"/>
      <c r="D13" s="120"/>
      <c r="E13" s="13">
        <f>SUM(E14:E51)</f>
        <v>49989</v>
      </c>
    </row>
    <row r="14" spans="1:5" ht="15">
      <c r="A14" s="14"/>
      <c r="B14" s="14" t="s">
        <v>2406</v>
      </c>
      <c r="C14" s="14" t="s">
        <v>1942</v>
      </c>
      <c r="D14" s="14" t="s">
        <v>2413</v>
      </c>
      <c r="E14" s="28">
        <v>206.59</v>
      </c>
    </row>
    <row r="15" spans="1:5" ht="15">
      <c r="A15" s="14"/>
      <c r="B15" s="14" t="s">
        <v>1373</v>
      </c>
      <c r="C15" s="14" t="s">
        <v>145</v>
      </c>
      <c r="D15" s="14" t="s">
        <v>1376</v>
      </c>
      <c r="E15" s="28">
        <v>2300.79</v>
      </c>
    </row>
    <row r="16" spans="1:5" ht="15">
      <c r="A16" s="14"/>
      <c r="B16" s="14" t="s">
        <v>840</v>
      </c>
      <c r="C16" s="14" t="s">
        <v>1942</v>
      </c>
      <c r="D16" s="14" t="s">
        <v>890</v>
      </c>
      <c r="E16" s="28">
        <v>938.12</v>
      </c>
    </row>
    <row r="17" spans="1:5" ht="15">
      <c r="A17" s="14"/>
      <c r="B17" s="14" t="s">
        <v>1779</v>
      </c>
      <c r="C17" s="14" t="s">
        <v>150</v>
      </c>
      <c r="D17" s="14" t="s">
        <v>2607</v>
      </c>
      <c r="E17" s="28">
        <v>344.78</v>
      </c>
    </row>
    <row r="18" spans="1:5" ht="15">
      <c r="A18" s="14"/>
      <c r="B18" s="14" t="s">
        <v>1391</v>
      </c>
      <c r="C18" s="14" t="s">
        <v>144</v>
      </c>
      <c r="D18" s="14" t="s">
        <v>2608</v>
      </c>
      <c r="E18" s="28">
        <v>189</v>
      </c>
    </row>
    <row r="19" spans="1:5" ht="15">
      <c r="A19" s="14"/>
      <c r="B19" s="14" t="s">
        <v>2389</v>
      </c>
      <c r="C19" s="14" t="s">
        <v>151</v>
      </c>
      <c r="D19" s="14" t="s">
        <v>2609</v>
      </c>
      <c r="E19" s="28">
        <v>244</v>
      </c>
    </row>
    <row r="20" spans="1:5" ht="30">
      <c r="A20" s="14"/>
      <c r="B20" s="17" t="s">
        <v>212</v>
      </c>
      <c r="C20" s="14" t="s">
        <v>146</v>
      </c>
      <c r="D20" s="14" t="s">
        <v>213</v>
      </c>
      <c r="E20" s="28">
        <v>255.85</v>
      </c>
    </row>
    <row r="21" spans="1:5" ht="15">
      <c r="A21" s="14"/>
      <c r="B21" s="17" t="s">
        <v>2046</v>
      </c>
      <c r="C21" s="14"/>
      <c r="D21" s="14" t="s">
        <v>2052</v>
      </c>
      <c r="E21" s="28">
        <v>47.65</v>
      </c>
    </row>
    <row r="22" spans="1:5" ht="15">
      <c r="A22" s="14"/>
      <c r="B22" s="17" t="s">
        <v>2188</v>
      </c>
      <c r="C22" s="14"/>
      <c r="D22" s="14" t="s">
        <v>2192</v>
      </c>
      <c r="E22" s="28">
        <v>1593.84</v>
      </c>
    </row>
    <row r="23" spans="1:5" ht="15">
      <c r="A23" s="14"/>
      <c r="B23" s="17" t="s">
        <v>1779</v>
      </c>
      <c r="C23" s="14" t="s">
        <v>145</v>
      </c>
      <c r="D23" s="14" t="s">
        <v>1780</v>
      </c>
      <c r="E23" s="28">
        <v>205.08</v>
      </c>
    </row>
    <row r="24" spans="1:5" ht="15">
      <c r="A24" s="14"/>
      <c r="B24" s="17" t="s">
        <v>1959</v>
      </c>
      <c r="C24" s="14" t="s">
        <v>148</v>
      </c>
      <c r="D24" s="14" t="s">
        <v>1962</v>
      </c>
      <c r="E24" s="28">
        <v>4183.71</v>
      </c>
    </row>
    <row r="25" spans="1:5" ht="15">
      <c r="A25" s="14"/>
      <c r="B25" s="17" t="s">
        <v>911</v>
      </c>
      <c r="C25" s="14" t="s">
        <v>149</v>
      </c>
      <c r="D25" s="14" t="s">
        <v>2527</v>
      </c>
      <c r="E25" s="28">
        <v>664.97</v>
      </c>
    </row>
    <row r="26" spans="1:5" ht="15">
      <c r="A26" s="14"/>
      <c r="B26" s="17" t="s">
        <v>2347</v>
      </c>
      <c r="C26" s="14" t="s">
        <v>152</v>
      </c>
      <c r="D26" s="14" t="s">
        <v>2348</v>
      </c>
      <c r="E26" s="28">
        <v>1119</v>
      </c>
    </row>
    <row r="27" spans="1:5" ht="15">
      <c r="A27" s="14"/>
      <c r="B27" s="17" t="s">
        <v>1777</v>
      </c>
      <c r="C27" s="14" t="s">
        <v>152</v>
      </c>
      <c r="D27" s="14" t="s">
        <v>2531</v>
      </c>
      <c r="E27" s="28">
        <v>6422.8</v>
      </c>
    </row>
    <row r="28" spans="1:5" ht="30">
      <c r="A28" s="14"/>
      <c r="B28" s="17" t="s">
        <v>2078</v>
      </c>
      <c r="C28" s="14" t="s">
        <v>1941</v>
      </c>
      <c r="D28" s="14" t="s">
        <v>2163</v>
      </c>
      <c r="E28" s="28">
        <v>2309.68</v>
      </c>
    </row>
    <row r="29" spans="1:5" ht="15">
      <c r="A29" s="14"/>
      <c r="B29" s="17" t="s">
        <v>2164</v>
      </c>
      <c r="C29" s="14" t="s">
        <v>1941</v>
      </c>
      <c r="D29" s="14" t="s">
        <v>2354</v>
      </c>
      <c r="E29" s="28">
        <v>1488</v>
      </c>
    </row>
    <row r="30" spans="1:5" ht="15">
      <c r="A30" s="14"/>
      <c r="B30" s="17" t="s">
        <v>1479</v>
      </c>
      <c r="C30" s="14" t="s">
        <v>1942</v>
      </c>
      <c r="D30" s="14" t="s">
        <v>1852</v>
      </c>
      <c r="E30" s="28">
        <v>1131.17</v>
      </c>
    </row>
    <row r="31" spans="1:5" ht="15">
      <c r="A31" s="14"/>
      <c r="B31" s="17" t="s">
        <v>1388</v>
      </c>
      <c r="C31" s="14" t="s">
        <v>150</v>
      </c>
      <c r="D31" s="14" t="s">
        <v>2610</v>
      </c>
      <c r="E31" s="28">
        <v>3536</v>
      </c>
    </row>
    <row r="32" spans="1:5" ht="15">
      <c r="A32" s="14"/>
      <c r="B32" s="17" t="s">
        <v>1290</v>
      </c>
      <c r="C32" s="14" t="s">
        <v>144</v>
      </c>
      <c r="D32" s="14" t="s">
        <v>2611</v>
      </c>
      <c r="E32" s="28">
        <v>547</v>
      </c>
    </row>
    <row r="33" spans="1:5" ht="15">
      <c r="A33" s="14"/>
      <c r="B33" s="17" t="s">
        <v>1393</v>
      </c>
      <c r="C33" s="14" t="s">
        <v>150</v>
      </c>
      <c r="D33" s="14" t="s">
        <v>2612</v>
      </c>
      <c r="E33" s="28">
        <v>27.22</v>
      </c>
    </row>
    <row r="34" spans="1:5" ht="15">
      <c r="A34" s="14"/>
      <c r="B34" s="17" t="s">
        <v>2522</v>
      </c>
      <c r="C34" s="14" t="s">
        <v>144</v>
      </c>
      <c r="D34" s="14" t="s">
        <v>2613</v>
      </c>
      <c r="E34" s="28">
        <v>439</v>
      </c>
    </row>
    <row r="35" spans="1:5" ht="30">
      <c r="A35" s="14"/>
      <c r="B35" s="17" t="s">
        <v>1521</v>
      </c>
      <c r="C35" s="14" t="s">
        <v>146</v>
      </c>
      <c r="D35" s="14" t="s">
        <v>1548</v>
      </c>
      <c r="E35" s="28">
        <v>819.03</v>
      </c>
    </row>
    <row r="36" spans="1:5" ht="15">
      <c r="A36" s="14"/>
      <c r="B36" s="17" t="s">
        <v>2022</v>
      </c>
      <c r="C36" s="14"/>
      <c r="D36" s="14" t="s">
        <v>2025</v>
      </c>
      <c r="E36" s="28">
        <v>1033.26</v>
      </c>
    </row>
    <row r="37" spans="1:5" ht="15">
      <c r="A37" s="14"/>
      <c r="B37" s="17" t="s">
        <v>1309</v>
      </c>
      <c r="C37" s="14" t="s">
        <v>145</v>
      </c>
      <c r="D37" s="14" t="s">
        <v>1310</v>
      </c>
      <c r="E37" s="28">
        <v>691.4</v>
      </c>
    </row>
    <row r="38" spans="1:5" ht="15">
      <c r="A38" s="14"/>
      <c r="B38" s="17" t="s">
        <v>1734</v>
      </c>
      <c r="C38" s="14" t="s">
        <v>145</v>
      </c>
      <c r="D38" s="14" t="s">
        <v>1763</v>
      </c>
      <c r="E38" s="28">
        <v>1035.32</v>
      </c>
    </row>
    <row r="39" spans="1:5" ht="15">
      <c r="A39" s="14"/>
      <c r="B39" s="17" t="s">
        <v>1841</v>
      </c>
      <c r="C39" s="14" t="s">
        <v>147</v>
      </c>
      <c r="D39" s="14" t="s">
        <v>320</v>
      </c>
      <c r="E39" s="28">
        <v>843</v>
      </c>
    </row>
    <row r="40" spans="1:5" ht="15">
      <c r="A40" s="14"/>
      <c r="B40" s="17" t="s">
        <v>2139</v>
      </c>
      <c r="C40" s="14" t="s">
        <v>148</v>
      </c>
      <c r="D40" s="14" t="s">
        <v>2138</v>
      </c>
      <c r="E40" s="28">
        <v>4424.31</v>
      </c>
    </row>
    <row r="41" spans="1:5" ht="15">
      <c r="A41" s="14"/>
      <c r="B41" s="17" t="s">
        <v>1491</v>
      </c>
      <c r="C41" s="14" t="s">
        <v>148</v>
      </c>
      <c r="D41" s="14" t="s">
        <v>1497</v>
      </c>
      <c r="E41" s="28">
        <v>804.03</v>
      </c>
    </row>
    <row r="42" spans="1:5" ht="15">
      <c r="A42" s="14"/>
      <c r="B42" s="17" t="s">
        <v>2539</v>
      </c>
      <c r="C42" s="14" t="s">
        <v>149</v>
      </c>
      <c r="D42" s="14" t="s">
        <v>2540</v>
      </c>
      <c r="E42" s="28">
        <v>843.7</v>
      </c>
    </row>
    <row r="43" spans="1:5" ht="15">
      <c r="A43" s="14"/>
      <c r="B43" s="17" t="s">
        <v>879</v>
      </c>
      <c r="C43" s="14" t="s">
        <v>152</v>
      </c>
      <c r="D43" s="14" t="s">
        <v>977</v>
      </c>
      <c r="E43" s="28">
        <v>173</v>
      </c>
    </row>
    <row r="44" spans="1:5" ht="15">
      <c r="A44" s="14"/>
      <c r="B44" s="17" t="s">
        <v>2546</v>
      </c>
      <c r="C44" s="14" t="s">
        <v>1940</v>
      </c>
      <c r="D44" s="14" t="s">
        <v>2545</v>
      </c>
      <c r="E44" s="28">
        <v>869</v>
      </c>
    </row>
    <row r="45" spans="1:5" ht="15">
      <c r="A45" s="14"/>
      <c r="B45" s="17" t="s">
        <v>2321</v>
      </c>
      <c r="C45" s="14" t="s">
        <v>1940</v>
      </c>
      <c r="D45" s="14" t="s">
        <v>2331</v>
      </c>
      <c r="E45" s="28">
        <v>1357.08</v>
      </c>
    </row>
    <row r="46" spans="1:5" ht="15">
      <c r="A46" s="14"/>
      <c r="B46" s="17" t="s">
        <v>35</v>
      </c>
      <c r="C46" s="14" t="s">
        <v>1940</v>
      </c>
      <c r="D46" s="14" t="s">
        <v>39</v>
      </c>
      <c r="E46" s="28">
        <v>851</v>
      </c>
    </row>
    <row r="47" spans="1:5" ht="15">
      <c r="A47" s="14"/>
      <c r="B47" s="17" t="s">
        <v>1113</v>
      </c>
      <c r="C47" s="14" t="s">
        <v>1941</v>
      </c>
      <c r="D47" s="14" t="s">
        <v>1117</v>
      </c>
      <c r="E47" s="28">
        <v>2885.75</v>
      </c>
    </row>
    <row r="48" spans="1:5" ht="15">
      <c r="A48" s="14"/>
      <c r="B48" s="17" t="s">
        <v>56</v>
      </c>
      <c r="C48" s="14" t="s">
        <v>1942</v>
      </c>
      <c r="D48" s="14" t="s">
        <v>1649</v>
      </c>
      <c r="E48" s="28">
        <v>1426.96</v>
      </c>
    </row>
    <row r="49" spans="1:5" ht="15">
      <c r="A49" s="14"/>
      <c r="B49" s="17" t="s">
        <v>2203</v>
      </c>
      <c r="C49" s="14" t="s">
        <v>1942</v>
      </c>
      <c r="D49" s="14" t="s">
        <v>1157</v>
      </c>
      <c r="E49" s="28">
        <v>1674.11</v>
      </c>
    </row>
    <row r="50" spans="1:5" ht="30">
      <c r="A50" s="14"/>
      <c r="B50" s="17" t="s">
        <v>1275</v>
      </c>
      <c r="C50" s="14" t="s">
        <v>1942</v>
      </c>
      <c r="D50" s="14" t="s">
        <v>1279</v>
      </c>
      <c r="E50" s="28">
        <v>1739.8</v>
      </c>
    </row>
    <row r="51" spans="1:5" ht="15">
      <c r="A51" s="14"/>
      <c r="B51" s="17" t="s">
        <v>968</v>
      </c>
      <c r="C51" s="14" t="s">
        <v>150</v>
      </c>
      <c r="D51" s="14" t="s">
        <v>2614</v>
      </c>
      <c r="E51" s="28">
        <v>324</v>
      </c>
    </row>
    <row r="52" spans="1:5" ht="15">
      <c r="A52" s="118" t="s">
        <v>192</v>
      </c>
      <c r="B52" s="119"/>
      <c r="C52" s="119"/>
      <c r="D52" s="120"/>
      <c r="E52" s="13">
        <f>SUM(E53:E66)</f>
        <v>8703.67</v>
      </c>
    </row>
    <row r="53" spans="1:5" ht="15">
      <c r="A53" s="14"/>
      <c r="B53" s="14" t="s">
        <v>2297</v>
      </c>
      <c r="C53" s="14" t="s">
        <v>148</v>
      </c>
      <c r="D53" s="14" t="s">
        <v>1783</v>
      </c>
      <c r="E53" s="28">
        <v>1543.93</v>
      </c>
    </row>
    <row r="54" spans="1:5" ht="15">
      <c r="A54" s="14"/>
      <c r="B54" s="14" t="s">
        <v>1777</v>
      </c>
      <c r="C54" s="14" t="s">
        <v>1940</v>
      </c>
      <c r="D54" s="14" t="s">
        <v>1647</v>
      </c>
      <c r="E54" s="28">
        <f>41.29*4</f>
        <v>165.16</v>
      </c>
    </row>
    <row r="55" spans="1:5" ht="15">
      <c r="A55" s="14"/>
      <c r="B55" s="14" t="s">
        <v>1594</v>
      </c>
      <c r="C55" s="14" t="s">
        <v>1942</v>
      </c>
      <c r="D55" s="14" t="s">
        <v>1597</v>
      </c>
      <c r="E55" s="28">
        <v>191.57</v>
      </c>
    </row>
    <row r="56" spans="1:5" ht="30">
      <c r="A56" s="14"/>
      <c r="B56" s="14" t="s">
        <v>2201</v>
      </c>
      <c r="C56" s="14" t="s">
        <v>1942</v>
      </c>
      <c r="D56" s="14" t="s">
        <v>1536</v>
      </c>
      <c r="E56" s="28">
        <v>726.72</v>
      </c>
    </row>
    <row r="57" spans="1:5" ht="15">
      <c r="A57" s="14"/>
      <c r="B57" s="14" t="s">
        <v>1259</v>
      </c>
      <c r="C57" s="14" t="s">
        <v>1942</v>
      </c>
      <c r="D57" s="14" t="s">
        <v>1597</v>
      </c>
      <c r="E57" s="28">
        <v>138.47</v>
      </c>
    </row>
    <row r="58" spans="1:5" ht="30">
      <c r="A58" s="14"/>
      <c r="B58" s="18" t="s">
        <v>1282</v>
      </c>
      <c r="C58" s="14" t="s">
        <v>1942</v>
      </c>
      <c r="D58" s="14" t="s">
        <v>1536</v>
      </c>
      <c r="E58" s="39">
        <v>923.13</v>
      </c>
    </row>
    <row r="59" spans="1:5" ht="15">
      <c r="A59" s="14"/>
      <c r="B59" s="14" t="s">
        <v>1274</v>
      </c>
      <c r="C59" s="14" t="s">
        <v>1942</v>
      </c>
      <c r="D59" s="14" t="s">
        <v>1597</v>
      </c>
      <c r="E59" s="28">
        <v>118.77</v>
      </c>
    </row>
    <row r="60" spans="1:5" ht="15">
      <c r="A60" s="14"/>
      <c r="B60" s="14" t="s">
        <v>270</v>
      </c>
      <c r="C60" s="14" t="s">
        <v>150</v>
      </c>
      <c r="D60" s="14" t="s">
        <v>1597</v>
      </c>
      <c r="E60" s="28">
        <v>507.51</v>
      </c>
    </row>
    <row r="61" spans="1:5" ht="15">
      <c r="A61" s="14"/>
      <c r="B61" s="14" t="s">
        <v>941</v>
      </c>
      <c r="C61" s="14" t="s">
        <v>150</v>
      </c>
      <c r="D61" s="14" t="s">
        <v>410</v>
      </c>
      <c r="E61" s="28">
        <v>2168.2</v>
      </c>
    </row>
    <row r="62" spans="1:5" ht="30">
      <c r="A62" s="14"/>
      <c r="B62" s="14" t="s">
        <v>1095</v>
      </c>
      <c r="C62" s="14" t="s">
        <v>150</v>
      </c>
      <c r="D62" s="14" t="s">
        <v>1536</v>
      </c>
      <c r="E62" s="28">
        <v>196.61</v>
      </c>
    </row>
    <row r="63" spans="1:5" ht="15">
      <c r="A63" s="14"/>
      <c r="B63" s="14" t="s">
        <v>300</v>
      </c>
      <c r="C63" s="14" t="s">
        <v>144</v>
      </c>
      <c r="D63" s="14" t="s">
        <v>1597</v>
      </c>
      <c r="E63" s="28">
        <v>301.72</v>
      </c>
    </row>
    <row r="64" spans="1:5" ht="15">
      <c r="A64" s="14"/>
      <c r="B64" s="14" t="s">
        <v>943</v>
      </c>
      <c r="C64" s="14" t="s">
        <v>151</v>
      </c>
      <c r="D64" s="14" t="s">
        <v>2615</v>
      </c>
      <c r="E64" s="28">
        <v>489.41</v>
      </c>
    </row>
    <row r="65" spans="1:5" ht="30">
      <c r="A65" s="14"/>
      <c r="B65" s="14" t="s">
        <v>1096</v>
      </c>
      <c r="C65" s="14" t="s">
        <v>151</v>
      </c>
      <c r="D65" s="14" t="s">
        <v>1536</v>
      </c>
      <c r="E65" s="28">
        <v>1105.3</v>
      </c>
    </row>
    <row r="66" spans="1:5" ht="15">
      <c r="A66" s="14"/>
      <c r="B66" s="14" t="s">
        <v>1304</v>
      </c>
      <c r="C66" s="14" t="s">
        <v>151</v>
      </c>
      <c r="D66" s="14" t="s">
        <v>1597</v>
      </c>
      <c r="E66" s="28">
        <v>127.17</v>
      </c>
    </row>
    <row r="67" spans="1:5" ht="15">
      <c r="A67" s="118" t="s">
        <v>196</v>
      </c>
      <c r="B67" s="119"/>
      <c r="C67" s="119"/>
      <c r="D67" s="120"/>
      <c r="E67" s="13">
        <v>53721.72</v>
      </c>
    </row>
    <row r="68" spans="1:5" ht="15">
      <c r="A68" s="118" t="s">
        <v>199</v>
      </c>
      <c r="B68" s="119"/>
      <c r="C68" s="119"/>
      <c r="D68" s="120"/>
      <c r="E68" s="13">
        <f>SUM(E69:E80)</f>
        <v>133093.563</v>
      </c>
    </row>
    <row r="69" spans="1:5" ht="15">
      <c r="A69" s="14"/>
      <c r="B69" s="14">
        <v>3443.7</v>
      </c>
      <c r="C69" s="14" t="s">
        <v>146</v>
      </c>
      <c r="D69" s="14">
        <v>3.12</v>
      </c>
      <c r="E69" s="15">
        <f aca="true" t="shared" si="0" ref="E69:E80">B69*D69</f>
        <v>10744.344</v>
      </c>
    </row>
    <row r="70" spans="1:5" ht="15">
      <c r="A70" s="14"/>
      <c r="B70" s="14">
        <v>3443.7</v>
      </c>
      <c r="C70" s="14" t="s">
        <v>145</v>
      </c>
      <c r="D70" s="14">
        <v>3.106</v>
      </c>
      <c r="E70" s="15">
        <f t="shared" si="0"/>
        <v>10696.132199999998</v>
      </c>
    </row>
    <row r="71" spans="1:5" ht="15">
      <c r="A71" s="14"/>
      <c r="B71" s="14">
        <v>3443.7</v>
      </c>
      <c r="C71" s="14" t="s">
        <v>147</v>
      </c>
      <c r="D71" s="14">
        <v>3.324</v>
      </c>
      <c r="E71" s="15">
        <f t="shared" si="0"/>
        <v>11446.858799999998</v>
      </c>
    </row>
    <row r="72" spans="1:5" ht="15">
      <c r="A72" s="14"/>
      <c r="B72" s="14">
        <v>3413.6</v>
      </c>
      <c r="C72" s="14" t="s">
        <v>148</v>
      </c>
      <c r="D72" s="14">
        <v>3.5</v>
      </c>
      <c r="E72" s="15">
        <f t="shared" si="0"/>
        <v>11947.6</v>
      </c>
    </row>
    <row r="73" spans="1:5" ht="15">
      <c r="A73" s="14"/>
      <c r="B73" s="14">
        <v>3413.6</v>
      </c>
      <c r="C73" s="14" t="s">
        <v>149</v>
      </c>
      <c r="D73" s="14">
        <v>3.159</v>
      </c>
      <c r="E73" s="15">
        <f t="shared" si="0"/>
        <v>10783.562399999999</v>
      </c>
    </row>
    <row r="74" spans="1:5" ht="15">
      <c r="A74" s="14"/>
      <c r="B74" s="14">
        <v>3413.6</v>
      </c>
      <c r="C74" s="14" t="s">
        <v>152</v>
      </c>
      <c r="D74" s="14">
        <v>3.526</v>
      </c>
      <c r="E74" s="15">
        <f t="shared" si="0"/>
        <v>12036.353599999999</v>
      </c>
    </row>
    <row r="75" spans="1:5" ht="20.25" customHeight="1">
      <c r="A75" s="14"/>
      <c r="B75" s="14">
        <v>3413.6</v>
      </c>
      <c r="C75" s="14" t="s">
        <v>1940</v>
      </c>
      <c r="D75" s="14">
        <v>3</v>
      </c>
      <c r="E75" s="15">
        <f t="shared" si="0"/>
        <v>10240.8</v>
      </c>
    </row>
    <row r="76" spans="1:5" ht="15">
      <c r="A76" s="14"/>
      <c r="B76" s="14">
        <v>3413.6</v>
      </c>
      <c r="C76" s="14" t="s">
        <v>1941</v>
      </c>
      <c r="D76" s="14">
        <v>3.12</v>
      </c>
      <c r="E76" s="15">
        <f t="shared" si="0"/>
        <v>10650.432</v>
      </c>
    </row>
    <row r="77" spans="1:5" ht="15">
      <c r="A77" s="14"/>
      <c r="B77" s="14">
        <v>3413.6</v>
      </c>
      <c r="C77" s="14" t="s">
        <v>1942</v>
      </c>
      <c r="D77" s="14">
        <v>3.69</v>
      </c>
      <c r="E77" s="15">
        <f t="shared" si="0"/>
        <v>12596.184</v>
      </c>
    </row>
    <row r="78" spans="1:5" ht="15">
      <c r="A78" s="14"/>
      <c r="B78" s="14">
        <v>3413.6</v>
      </c>
      <c r="C78" s="14" t="s">
        <v>150</v>
      </c>
      <c r="D78" s="14">
        <v>3.12</v>
      </c>
      <c r="E78" s="15">
        <f t="shared" si="0"/>
        <v>10650.432</v>
      </c>
    </row>
    <row r="79" spans="1:5" ht="15">
      <c r="A79" s="14"/>
      <c r="B79" s="14">
        <v>3413.6</v>
      </c>
      <c r="C79" s="14" t="s">
        <v>144</v>
      </c>
      <c r="D79" s="14">
        <v>3.12</v>
      </c>
      <c r="E79" s="15">
        <f t="shared" si="0"/>
        <v>10650.432</v>
      </c>
    </row>
    <row r="80" spans="1:5" ht="15">
      <c r="A80" s="14"/>
      <c r="B80" s="14">
        <v>3413.6</v>
      </c>
      <c r="C80" s="14" t="s">
        <v>151</v>
      </c>
      <c r="D80" s="14">
        <v>3.12</v>
      </c>
      <c r="E80" s="15">
        <f t="shared" si="0"/>
        <v>10650.432</v>
      </c>
    </row>
    <row r="81" spans="1:5" ht="15">
      <c r="A81" s="118" t="s">
        <v>194</v>
      </c>
      <c r="B81" s="119"/>
      <c r="C81" s="119"/>
      <c r="D81" s="120"/>
      <c r="E81" s="13">
        <f>SUM(E82:E91)</f>
        <v>13356.2</v>
      </c>
    </row>
    <row r="82" spans="1:5" ht="15">
      <c r="A82" s="14"/>
      <c r="B82" s="14" t="s">
        <v>1777</v>
      </c>
      <c r="C82" s="14" t="s">
        <v>147</v>
      </c>
      <c r="D82" s="14" t="s">
        <v>2217</v>
      </c>
      <c r="E82" s="28">
        <v>133.75</v>
      </c>
    </row>
    <row r="83" spans="1:5" ht="15">
      <c r="A83" s="14"/>
      <c r="B83" s="14" t="s">
        <v>2288</v>
      </c>
      <c r="C83" s="14" t="s">
        <v>148</v>
      </c>
      <c r="D83" s="14" t="s">
        <v>2289</v>
      </c>
      <c r="E83" s="28">
        <v>4689.52</v>
      </c>
    </row>
    <row r="84" spans="1:5" ht="15">
      <c r="A84" s="14"/>
      <c r="B84" s="14" t="s">
        <v>1872</v>
      </c>
      <c r="C84" s="14" t="s">
        <v>1940</v>
      </c>
      <c r="D84" s="14" t="s">
        <v>1950</v>
      </c>
      <c r="E84" s="28">
        <v>2233</v>
      </c>
    </row>
    <row r="85" spans="1:5" ht="15">
      <c r="A85" s="14"/>
      <c r="B85" s="14" t="s">
        <v>1023</v>
      </c>
      <c r="C85" s="14" t="s">
        <v>1942</v>
      </c>
      <c r="D85" s="14" t="s">
        <v>2402</v>
      </c>
      <c r="E85" s="28">
        <v>283.11</v>
      </c>
    </row>
    <row r="86" spans="1:5" ht="15">
      <c r="A86" s="14"/>
      <c r="B86" s="14" t="s">
        <v>2425</v>
      </c>
      <c r="C86" s="14" t="s">
        <v>1942</v>
      </c>
      <c r="D86" s="14" t="s">
        <v>1045</v>
      </c>
      <c r="E86" s="28">
        <v>23.65</v>
      </c>
    </row>
    <row r="87" spans="1:5" ht="15">
      <c r="A87" s="14"/>
      <c r="B87" s="14" t="s">
        <v>895</v>
      </c>
      <c r="C87" s="14" t="s">
        <v>1942</v>
      </c>
      <c r="D87" s="14" t="s">
        <v>904</v>
      </c>
      <c r="E87" s="28">
        <v>5209.17</v>
      </c>
    </row>
    <row r="88" spans="1:5" ht="15">
      <c r="A88" s="14"/>
      <c r="B88" s="14" t="s">
        <v>808</v>
      </c>
      <c r="C88" s="14" t="s">
        <v>150</v>
      </c>
      <c r="D88" s="14" t="s">
        <v>2616</v>
      </c>
      <c r="E88" s="28">
        <v>219</v>
      </c>
    </row>
    <row r="89" spans="1:5" ht="15">
      <c r="A89" s="14"/>
      <c r="B89" s="14" t="s">
        <v>2250</v>
      </c>
      <c r="C89" s="14" t="s">
        <v>150</v>
      </c>
      <c r="D89" s="14" t="s">
        <v>2617</v>
      </c>
      <c r="E89" s="15">
        <v>249</v>
      </c>
    </row>
    <row r="90" spans="1:5" ht="15">
      <c r="A90" s="14"/>
      <c r="B90" s="14" t="s">
        <v>1097</v>
      </c>
      <c r="C90" s="14" t="s">
        <v>144</v>
      </c>
      <c r="D90" s="14" t="s">
        <v>2618</v>
      </c>
      <c r="E90" s="15">
        <v>163</v>
      </c>
    </row>
    <row r="91" spans="1:5" ht="15">
      <c r="A91" s="14"/>
      <c r="B91" s="14" t="s">
        <v>224</v>
      </c>
      <c r="C91" s="14" t="s">
        <v>151</v>
      </c>
      <c r="D91" s="14" t="s">
        <v>223</v>
      </c>
      <c r="E91" s="15">
        <v>153</v>
      </c>
    </row>
    <row r="92" spans="1:5" ht="15">
      <c r="A92" s="118" t="s">
        <v>200</v>
      </c>
      <c r="B92" s="119"/>
      <c r="C92" s="119"/>
      <c r="D92" s="120"/>
      <c r="E92" s="13">
        <f>SUM(E93:E96)</f>
        <v>7001.773</v>
      </c>
    </row>
    <row r="93" spans="1:5" ht="15">
      <c r="A93" s="14"/>
      <c r="B93" s="14"/>
      <c r="C93" s="14"/>
      <c r="D93" s="14" t="s">
        <v>1488</v>
      </c>
      <c r="E93" s="28">
        <f>B69*0.09</f>
        <v>309.933</v>
      </c>
    </row>
    <row r="94" spans="1:5" ht="15">
      <c r="A94" s="14"/>
      <c r="B94" s="14" t="s">
        <v>1777</v>
      </c>
      <c r="C94" s="14" t="s">
        <v>149</v>
      </c>
      <c r="D94" s="14" t="s">
        <v>2597</v>
      </c>
      <c r="E94" s="28">
        <v>1584.1</v>
      </c>
    </row>
    <row r="95" spans="1:5" ht="15">
      <c r="A95" s="14"/>
      <c r="B95" s="14" t="s">
        <v>261</v>
      </c>
      <c r="C95" s="14" t="s">
        <v>1941</v>
      </c>
      <c r="D95" s="14" t="s">
        <v>1112</v>
      </c>
      <c r="E95" s="28">
        <v>2025.92</v>
      </c>
    </row>
    <row r="96" spans="1:5" ht="15">
      <c r="A96" s="14"/>
      <c r="B96" s="14" t="s">
        <v>887</v>
      </c>
      <c r="C96" s="14" t="s">
        <v>1942</v>
      </c>
      <c r="D96" s="14" t="s">
        <v>888</v>
      </c>
      <c r="E96" s="28">
        <v>3081.82</v>
      </c>
    </row>
    <row r="97" spans="1:5" ht="15">
      <c r="A97" s="116" t="s">
        <v>217</v>
      </c>
      <c r="B97" s="116"/>
      <c r="C97" s="116"/>
      <c r="D97" s="116"/>
      <c r="E97" s="39">
        <f>1.42*12*3413.6</f>
        <v>58167.744</v>
      </c>
    </row>
    <row r="98" spans="1:5" ht="15">
      <c r="A98" s="116" t="s">
        <v>1292</v>
      </c>
      <c r="B98" s="116"/>
      <c r="C98" s="116"/>
      <c r="D98" s="116"/>
      <c r="E98" s="39">
        <f>10.3*(E100+E101)/100</f>
        <v>71124.899</v>
      </c>
    </row>
    <row r="99" spans="1:5" ht="15">
      <c r="A99" s="117" t="s">
        <v>1293</v>
      </c>
      <c r="B99" s="117"/>
      <c r="C99" s="117"/>
      <c r="D99" s="117"/>
      <c r="E99" s="39">
        <f>SUM(E3+E10+E97+E98)</f>
        <v>446053.37899999996</v>
      </c>
    </row>
    <row r="100" spans="1:5" ht="15">
      <c r="A100" s="113" t="s">
        <v>1294</v>
      </c>
      <c r="B100" s="113"/>
      <c r="C100" s="113"/>
      <c r="D100" s="113"/>
      <c r="E100" s="18">
        <v>595896.33</v>
      </c>
    </row>
    <row r="101" spans="1:5" ht="15">
      <c r="A101" s="113" t="s">
        <v>1295</v>
      </c>
      <c r="B101" s="113"/>
      <c r="C101" s="113"/>
      <c r="D101" s="113"/>
      <c r="E101" s="18">
        <v>94636.67</v>
      </c>
    </row>
    <row r="102" spans="1:5" ht="15">
      <c r="A102" s="113" t="s">
        <v>831</v>
      </c>
      <c r="B102" s="113"/>
      <c r="C102" s="113"/>
      <c r="D102" s="113"/>
      <c r="E102" s="18">
        <v>1390707.56</v>
      </c>
    </row>
    <row r="103" spans="1:5" ht="15">
      <c r="A103" s="113" t="s">
        <v>832</v>
      </c>
      <c r="B103" s="113"/>
      <c r="C103" s="113"/>
      <c r="D103" s="113"/>
      <c r="E103" s="18">
        <v>977284.21</v>
      </c>
    </row>
    <row r="104" spans="1:5" ht="15">
      <c r="A104" s="113" t="s">
        <v>833</v>
      </c>
      <c r="B104" s="113"/>
      <c r="C104" s="113"/>
      <c r="D104" s="113"/>
      <c r="E104" s="18">
        <f>535904.39+359155.22+E99</f>
        <v>1341112.989</v>
      </c>
    </row>
    <row r="105" spans="1:5" ht="15">
      <c r="A105" s="113" t="s">
        <v>834</v>
      </c>
      <c r="B105" s="113"/>
      <c r="C105" s="113"/>
      <c r="D105" s="113"/>
      <c r="E105" s="18">
        <v>222884.93</v>
      </c>
    </row>
    <row r="106" spans="1:5" ht="15">
      <c r="A106" s="113" t="s">
        <v>835</v>
      </c>
      <c r="B106" s="113"/>
      <c r="C106" s="113"/>
      <c r="D106" s="113"/>
      <c r="E106" s="18">
        <v>156019.45</v>
      </c>
    </row>
    <row r="107" spans="1:5" ht="15">
      <c r="A107" s="113" t="s">
        <v>836</v>
      </c>
      <c r="B107" s="113"/>
      <c r="C107" s="113"/>
      <c r="D107" s="113"/>
      <c r="E107" s="18">
        <v>0</v>
      </c>
    </row>
    <row r="108" spans="1:5" ht="15">
      <c r="A108" s="113" t="s">
        <v>1102</v>
      </c>
      <c r="B108" s="113"/>
      <c r="C108" s="113"/>
      <c r="D108" s="113"/>
      <c r="E108" s="15">
        <f>SUM(E102-E104)</f>
        <v>49594.570999999996</v>
      </c>
    </row>
    <row r="109" spans="1:5" ht="22.5" customHeight="1">
      <c r="A109" s="113" t="s">
        <v>2657</v>
      </c>
      <c r="B109" s="113"/>
      <c r="C109" s="113"/>
      <c r="D109" s="113"/>
      <c r="E109" s="15">
        <f>SUM(E105-E107)</f>
        <v>222884.93</v>
      </c>
    </row>
    <row r="110" spans="1:5" ht="33" customHeight="1">
      <c r="A110" s="113" t="s">
        <v>2213</v>
      </c>
      <c r="B110" s="113"/>
      <c r="C110" s="113"/>
      <c r="D110" s="113"/>
      <c r="E110" s="15">
        <f>SUM(E103-E104)</f>
        <v>-363828.7790000001</v>
      </c>
    </row>
    <row r="119" ht="15" customHeight="1"/>
    <row r="120" ht="14.2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mergeCells count="26">
    <mergeCell ref="A97:D97"/>
    <mergeCell ref="A98:D98"/>
    <mergeCell ref="A109:D109"/>
    <mergeCell ref="A110:D110"/>
    <mergeCell ref="A101:D101"/>
    <mergeCell ref="A102:D102"/>
    <mergeCell ref="A103:D103"/>
    <mergeCell ref="A104:D104"/>
    <mergeCell ref="A107:D107"/>
    <mergeCell ref="A108:D108"/>
    <mergeCell ref="A105:D105"/>
    <mergeCell ref="A106:D106"/>
    <mergeCell ref="B10:C10"/>
    <mergeCell ref="A11:D11"/>
    <mergeCell ref="A13:D13"/>
    <mergeCell ref="A52:D52"/>
    <mergeCell ref="A81:D81"/>
    <mergeCell ref="A92:D92"/>
    <mergeCell ref="A99:D99"/>
    <mergeCell ref="A100:D100"/>
    <mergeCell ref="A1:E1"/>
    <mergeCell ref="B3:C3"/>
    <mergeCell ref="A4:D4"/>
    <mergeCell ref="A7:D7"/>
    <mergeCell ref="A67:D67"/>
    <mergeCell ref="A68:D68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04"/>
  <sheetViews>
    <sheetView zoomScalePageLayoutView="0" workbookViewId="0" topLeftCell="A1">
      <pane ySplit="1" topLeftCell="A187" activePane="bottomLeft" state="frozen"/>
      <selection pane="topLeft" activeCell="B1" sqref="B1"/>
      <selection pane="bottomLeft" activeCell="E197" sqref="E197"/>
    </sheetView>
  </sheetViews>
  <sheetFormatPr defaultColWidth="13.375" defaultRowHeight="12.75"/>
  <cols>
    <col min="1" max="1" width="1.875" style="1" customWidth="1"/>
    <col min="2" max="2" width="17.125" style="3" customWidth="1"/>
    <col min="3" max="3" width="10.75390625" style="1" customWidth="1"/>
    <col min="4" max="4" width="66.625" style="1" customWidth="1"/>
    <col min="5" max="5" width="15.375" style="1" customWidth="1"/>
    <col min="6" max="8" width="11.375" style="1" customWidth="1"/>
    <col min="9" max="98" width="12.375" style="1" customWidth="1"/>
    <col min="99" max="16384" width="13.375" style="1" customWidth="1"/>
  </cols>
  <sheetData>
    <row r="1" spans="1:5" ht="15.75">
      <c r="A1" s="121" t="s">
        <v>1555</v>
      </c>
      <c r="B1" s="121"/>
      <c r="C1" s="121"/>
      <c r="D1" s="121"/>
      <c r="E1" s="121"/>
    </row>
    <row r="2" spans="1:5" ht="33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34" t="s">
        <v>1943</v>
      </c>
      <c r="C3" s="134"/>
      <c r="D3" s="10"/>
      <c r="E3" s="16">
        <f>SUM(E4+E6)</f>
        <v>91616.95999999999</v>
      </c>
    </row>
    <row r="4" spans="1:5" ht="15">
      <c r="A4" s="135" t="s">
        <v>1946</v>
      </c>
      <c r="B4" s="136"/>
      <c r="C4" s="136"/>
      <c r="D4" s="137"/>
      <c r="E4" s="13">
        <f>SUM(E5)</f>
        <v>16670.6</v>
      </c>
    </row>
    <row r="5" spans="1:5" ht="15">
      <c r="A5" s="11"/>
      <c r="B5" s="18" t="s">
        <v>921</v>
      </c>
      <c r="C5" s="14" t="s">
        <v>144</v>
      </c>
      <c r="D5" s="14" t="s">
        <v>165</v>
      </c>
      <c r="E5" s="15">
        <v>16670.6</v>
      </c>
    </row>
    <row r="6" spans="1:5" ht="18" customHeight="1">
      <c r="A6" s="118" t="s">
        <v>1534</v>
      </c>
      <c r="B6" s="119"/>
      <c r="C6" s="119"/>
      <c r="D6" s="120"/>
      <c r="E6" s="13">
        <f>SUM(E7:E13)</f>
        <v>74946.36</v>
      </c>
    </row>
    <row r="7" spans="1:5" ht="30">
      <c r="A7" s="11"/>
      <c r="B7" s="18" t="s">
        <v>1617</v>
      </c>
      <c r="C7" s="14" t="s">
        <v>146</v>
      </c>
      <c r="D7" s="14" t="s">
        <v>1660</v>
      </c>
      <c r="E7" s="15">
        <v>66.33</v>
      </c>
    </row>
    <row r="8" spans="1:5" ht="15">
      <c r="A8" s="11"/>
      <c r="B8" s="18" t="s">
        <v>1674</v>
      </c>
      <c r="C8" s="14" t="s">
        <v>146</v>
      </c>
      <c r="D8" s="14" t="s">
        <v>1678</v>
      </c>
      <c r="E8" s="15">
        <v>89.82</v>
      </c>
    </row>
    <row r="9" spans="1:5" ht="15">
      <c r="A9" s="11"/>
      <c r="B9" s="18" t="s">
        <v>1715</v>
      </c>
      <c r="C9" s="14" t="s">
        <v>145</v>
      </c>
      <c r="D9" s="14" t="s">
        <v>1716</v>
      </c>
      <c r="E9" s="15">
        <v>4308.61</v>
      </c>
    </row>
    <row r="10" spans="1:5" ht="15">
      <c r="A10" s="11"/>
      <c r="B10" s="18" t="s">
        <v>2283</v>
      </c>
      <c r="C10" s="14" t="s">
        <v>148</v>
      </c>
      <c r="D10" s="14" t="s">
        <v>2284</v>
      </c>
      <c r="E10" s="15">
        <v>8138.56</v>
      </c>
    </row>
    <row r="11" spans="1:5" ht="15">
      <c r="A11" s="11"/>
      <c r="B11" s="18" t="s">
        <v>2450</v>
      </c>
      <c r="C11" s="14" t="s">
        <v>147</v>
      </c>
      <c r="D11" s="14" t="s">
        <v>1556</v>
      </c>
      <c r="E11" s="15">
        <v>53927.96</v>
      </c>
    </row>
    <row r="12" spans="1:5" ht="15">
      <c r="A12" s="11"/>
      <c r="B12" s="18" t="s">
        <v>922</v>
      </c>
      <c r="C12" s="14" t="s">
        <v>151</v>
      </c>
      <c r="D12" s="14" t="s">
        <v>1557</v>
      </c>
      <c r="E12" s="15">
        <v>7994.55</v>
      </c>
    </row>
    <row r="13" spans="1:5" ht="15">
      <c r="A13" s="11"/>
      <c r="B13" s="18" t="s">
        <v>1779</v>
      </c>
      <c r="C13" s="14" t="s">
        <v>151</v>
      </c>
      <c r="D13" s="14" t="s">
        <v>284</v>
      </c>
      <c r="E13" s="15">
        <v>420.53</v>
      </c>
    </row>
    <row r="14" spans="1:5" ht="15">
      <c r="A14" s="10"/>
      <c r="B14" s="134" t="s">
        <v>1978</v>
      </c>
      <c r="C14" s="134"/>
      <c r="D14" s="10"/>
      <c r="E14" s="16">
        <f>SUM(E15+E32+E41+E47+E56+E57+E70+E87)</f>
        <v>308830.97</v>
      </c>
    </row>
    <row r="15" spans="1:5" ht="15">
      <c r="A15" s="118" t="s">
        <v>2103</v>
      </c>
      <c r="B15" s="119"/>
      <c r="C15" s="119"/>
      <c r="D15" s="120"/>
      <c r="E15" s="13">
        <f>SUM(E16:E31)</f>
        <v>50189.67</v>
      </c>
    </row>
    <row r="16" spans="1:5" ht="15">
      <c r="A16" s="14"/>
      <c r="B16" s="18" t="s">
        <v>1503</v>
      </c>
      <c r="C16" s="14" t="s">
        <v>149</v>
      </c>
      <c r="D16" s="14" t="s">
        <v>1504</v>
      </c>
      <c r="E16" s="15">
        <v>351.62</v>
      </c>
    </row>
    <row r="17" spans="1:5" ht="30">
      <c r="A17" s="14"/>
      <c r="B17" s="18" t="s">
        <v>1652</v>
      </c>
      <c r="C17" s="14" t="s">
        <v>1942</v>
      </c>
      <c r="D17" s="14" t="s">
        <v>1654</v>
      </c>
      <c r="E17" s="15">
        <v>1835.93</v>
      </c>
    </row>
    <row r="18" spans="1:5" ht="15">
      <c r="A18" s="14"/>
      <c r="B18" s="18" t="s">
        <v>1054</v>
      </c>
      <c r="C18" s="14" t="s">
        <v>1942</v>
      </c>
      <c r="D18" s="14" t="s">
        <v>1058</v>
      </c>
      <c r="E18" s="15">
        <v>3652.64</v>
      </c>
    </row>
    <row r="19" spans="1:5" ht="15">
      <c r="A19" s="14"/>
      <c r="B19" s="18" t="s">
        <v>1779</v>
      </c>
      <c r="C19" s="14" t="s">
        <v>145</v>
      </c>
      <c r="D19" s="14" t="s">
        <v>1780</v>
      </c>
      <c r="E19" s="15">
        <v>205.08</v>
      </c>
    </row>
    <row r="20" spans="1:5" ht="15">
      <c r="A20" s="14"/>
      <c r="B20" s="18" t="s">
        <v>360</v>
      </c>
      <c r="C20" s="14" t="s">
        <v>148</v>
      </c>
      <c r="D20" s="14" t="s">
        <v>1200</v>
      </c>
      <c r="E20" s="15">
        <v>7927.22</v>
      </c>
    </row>
    <row r="21" spans="1:5" ht="15">
      <c r="A21" s="14"/>
      <c r="B21" s="18" t="s">
        <v>2271</v>
      </c>
      <c r="C21" s="14" t="s">
        <v>148</v>
      </c>
      <c r="D21" s="14" t="s">
        <v>2272</v>
      </c>
      <c r="E21" s="15">
        <v>5511.61</v>
      </c>
    </row>
    <row r="22" spans="1:5" ht="15.75" customHeight="1">
      <c r="A22" s="14"/>
      <c r="B22" s="18" t="s">
        <v>1777</v>
      </c>
      <c r="C22" s="14" t="s">
        <v>149</v>
      </c>
      <c r="D22" s="14" t="s">
        <v>1558</v>
      </c>
      <c r="E22" s="15">
        <v>7151.69</v>
      </c>
    </row>
    <row r="23" spans="1:5" ht="15">
      <c r="A23" s="14"/>
      <c r="B23" s="18" t="s">
        <v>2347</v>
      </c>
      <c r="C23" s="14" t="s">
        <v>152</v>
      </c>
      <c r="D23" s="14" t="s">
        <v>116</v>
      </c>
      <c r="E23" s="15">
        <v>6014</v>
      </c>
    </row>
    <row r="24" spans="1:5" ht="15">
      <c r="A24" s="14"/>
      <c r="B24" s="18" t="s">
        <v>1777</v>
      </c>
      <c r="C24" s="14" t="s">
        <v>152</v>
      </c>
      <c r="D24" s="14" t="s">
        <v>2531</v>
      </c>
      <c r="E24" s="15">
        <v>6422.8</v>
      </c>
    </row>
    <row r="25" spans="1:5" ht="17.25" customHeight="1">
      <c r="A25" s="14"/>
      <c r="B25" s="18" t="s">
        <v>1856</v>
      </c>
      <c r="C25" s="14" t="s">
        <v>1940</v>
      </c>
      <c r="D25" s="14" t="s">
        <v>1860</v>
      </c>
      <c r="E25" s="15">
        <v>6533</v>
      </c>
    </row>
    <row r="26" spans="1:5" ht="16.5" customHeight="1">
      <c r="A26" s="14"/>
      <c r="B26" s="18" t="s">
        <v>77</v>
      </c>
      <c r="C26" s="14" t="s">
        <v>1941</v>
      </c>
      <c r="D26" s="14" t="s">
        <v>88</v>
      </c>
      <c r="E26" s="15">
        <v>374.46</v>
      </c>
    </row>
    <row r="27" spans="1:5" ht="14.25" customHeight="1">
      <c r="A27" s="14"/>
      <c r="B27" s="18" t="s">
        <v>840</v>
      </c>
      <c r="C27" s="14" t="s">
        <v>1942</v>
      </c>
      <c r="D27" s="14" t="s">
        <v>892</v>
      </c>
      <c r="E27" s="15">
        <v>937.1</v>
      </c>
    </row>
    <row r="28" spans="1:5" ht="15">
      <c r="A28" s="14"/>
      <c r="B28" s="15" t="s">
        <v>1777</v>
      </c>
      <c r="C28" s="14" t="s">
        <v>1942</v>
      </c>
      <c r="D28" s="14" t="s">
        <v>1066</v>
      </c>
      <c r="E28" s="15">
        <v>613.52</v>
      </c>
    </row>
    <row r="29" spans="1:5" ht="15">
      <c r="A29" s="14"/>
      <c r="B29" s="18" t="s">
        <v>2522</v>
      </c>
      <c r="C29" s="14" t="s">
        <v>144</v>
      </c>
      <c r="D29" s="14" t="s">
        <v>1133</v>
      </c>
      <c r="E29" s="15">
        <v>38</v>
      </c>
    </row>
    <row r="30" spans="1:5" ht="15">
      <c r="A30" s="14"/>
      <c r="B30" s="18" t="s">
        <v>1391</v>
      </c>
      <c r="C30" s="14" t="s">
        <v>144</v>
      </c>
      <c r="D30" s="14" t="s">
        <v>923</v>
      </c>
      <c r="E30" s="15">
        <v>2582</v>
      </c>
    </row>
    <row r="31" spans="1:5" ht="15">
      <c r="A31" s="14"/>
      <c r="B31" s="18" t="s">
        <v>1086</v>
      </c>
      <c r="C31" s="14" t="s">
        <v>151</v>
      </c>
      <c r="D31" s="14" t="s">
        <v>2049</v>
      </c>
      <c r="E31" s="15">
        <v>39</v>
      </c>
    </row>
    <row r="32" spans="1:5" ht="16.5" customHeight="1">
      <c r="A32" s="118" t="s">
        <v>1948</v>
      </c>
      <c r="B32" s="119"/>
      <c r="C32" s="119"/>
      <c r="D32" s="120"/>
      <c r="E32" s="13">
        <f>SUM(E33:E40)</f>
        <v>10450.119999999999</v>
      </c>
    </row>
    <row r="33" spans="1:5" ht="15">
      <c r="A33" s="14"/>
      <c r="B33" s="18" t="s">
        <v>1521</v>
      </c>
      <c r="C33" s="14" t="s">
        <v>146</v>
      </c>
      <c r="D33" s="14" t="s">
        <v>1547</v>
      </c>
      <c r="E33" s="15">
        <v>1228.41</v>
      </c>
    </row>
    <row r="34" spans="1:5" ht="15">
      <c r="A34" s="14"/>
      <c r="B34" s="18" t="s">
        <v>2468</v>
      </c>
      <c r="C34" s="14" t="s">
        <v>147</v>
      </c>
      <c r="D34" s="14" t="s">
        <v>2469</v>
      </c>
      <c r="E34" s="15">
        <v>190</v>
      </c>
    </row>
    <row r="35" spans="1:5" ht="15">
      <c r="A35" s="14"/>
      <c r="B35" s="18" t="s">
        <v>2561</v>
      </c>
      <c r="C35" s="14" t="s">
        <v>149</v>
      </c>
      <c r="D35" s="14" t="s">
        <v>2562</v>
      </c>
      <c r="E35" s="15">
        <v>1242.16</v>
      </c>
    </row>
    <row r="36" spans="1:5" ht="15">
      <c r="A36" s="14"/>
      <c r="B36" s="18" t="s">
        <v>879</v>
      </c>
      <c r="C36" s="14" t="s">
        <v>152</v>
      </c>
      <c r="D36" s="14" t="s">
        <v>883</v>
      </c>
      <c r="E36" s="15">
        <v>3740</v>
      </c>
    </row>
    <row r="37" spans="1:5" ht="16.5" customHeight="1">
      <c r="A37" s="14"/>
      <c r="B37" s="18" t="s">
        <v>96</v>
      </c>
      <c r="C37" s="14" t="s">
        <v>1941</v>
      </c>
      <c r="D37" s="14" t="s">
        <v>101</v>
      </c>
      <c r="E37" s="15">
        <v>941.34</v>
      </c>
    </row>
    <row r="38" spans="1:5" ht="15">
      <c r="A38" s="14"/>
      <c r="B38" s="18" t="s">
        <v>1275</v>
      </c>
      <c r="C38" s="14" t="s">
        <v>1942</v>
      </c>
      <c r="D38" s="14" t="s">
        <v>2545</v>
      </c>
      <c r="E38" s="15">
        <v>1325.21</v>
      </c>
    </row>
    <row r="39" spans="1:5" ht="15">
      <c r="A39" s="14"/>
      <c r="B39" s="18" t="s">
        <v>1395</v>
      </c>
      <c r="C39" s="14" t="s">
        <v>144</v>
      </c>
      <c r="D39" s="14" t="s">
        <v>1846</v>
      </c>
      <c r="E39" s="15">
        <v>839</v>
      </c>
    </row>
    <row r="40" spans="1:5" ht="15">
      <c r="A40" s="14"/>
      <c r="B40" s="18" t="s">
        <v>1397</v>
      </c>
      <c r="C40" s="14" t="s">
        <v>151</v>
      </c>
      <c r="D40" s="14" t="s">
        <v>924</v>
      </c>
      <c r="E40" s="15">
        <v>944</v>
      </c>
    </row>
    <row r="41" spans="1:5" ht="18.75" customHeight="1">
      <c r="A41" s="118" t="s">
        <v>1951</v>
      </c>
      <c r="B41" s="119"/>
      <c r="C41" s="119"/>
      <c r="D41" s="120"/>
      <c r="E41" s="13">
        <f>SUM(E42:E46)</f>
        <v>4552.95</v>
      </c>
    </row>
    <row r="42" spans="1:5" ht="15">
      <c r="A42" s="14"/>
      <c r="B42" s="18" t="s">
        <v>1382</v>
      </c>
      <c r="C42" s="14" t="s">
        <v>145</v>
      </c>
      <c r="D42" s="14" t="s">
        <v>1383</v>
      </c>
      <c r="E42" s="15">
        <v>1708.86</v>
      </c>
    </row>
    <row r="43" spans="1:5" ht="15">
      <c r="A43" s="14"/>
      <c r="B43" s="18" t="s">
        <v>246</v>
      </c>
      <c r="C43" s="14" t="s">
        <v>1941</v>
      </c>
      <c r="D43" s="14" t="s">
        <v>247</v>
      </c>
      <c r="E43" s="15">
        <v>538.76</v>
      </c>
    </row>
    <row r="44" spans="1:5" ht="14.25" customHeight="1">
      <c r="A44" s="14"/>
      <c r="B44" s="18" t="s">
        <v>994</v>
      </c>
      <c r="C44" s="14" t="s">
        <v>1942</v>
      </c>
      <c r="D44" s="14" t="s">
        <v>996</v>
      </c>
      <c r="E44" s="15">
        <v>377.58</v>
      </c>
    </row>
    <row r="45" spans="1:5" ht="15">
      <c r="A45" s="14"/>
      <c r="B45" s="18" t="s">
        <v>1260</v>
      </c>
      <c r="C45" s="14" t="s">
        <v>1942</v>
      </c>
      <c r="D45" s="14" t="s">
        <v>999</v>
      </c>
      <c r="E45" s="15">
        <v>1825.75</v>
      </c>
    </row>
    <row r="46" spans="1:5" ht="15">
      <c r="A46" s="14"/>
      <c r="B46" s="18" t="s">
        <v>804</v>
      </c>
      <c r="C46" s="14" t="s">
        <v>151</v>
      </c>
      <c r="D46" s="14" t="s">
        <v>925</v>
      </c>
      <c r="E46" s="15">
        <v>102</v>
      </c>
    </row>
    <row r="47" spans="1:5" ht="17.25" customHeight="1">
      <c r="A47" s="118" t="s">
        <v>192</v>
      </c>
      <c r="B47" s="119"/>
      <c r="C47" s="119"/>
      <c r="D47" s="120"/>
      <c r="E47" s="13">
        <f>SUM(E48:E55)</f>
        <v>11787.05</v>
      </c>
    </row>
    <row r="48" spans="1:5" ht="15">
      <c r="A48" s="14"/>
      <c r="B48" s="18" t="s">
        <v>1779</v>
      </c>
      <c r="C48" s="14" t="s">
        <v>151</v>
      </c>
      <c r="D48" s="14" t="s">
        <v>1636</v>
      </c>
      <c r="E48" s="15">
        <v>186.86</v>
      </c>
    </row>
    <row r="49" spans="1:5" ht="15">
      <c r="A49" s="14"/>
      <c r="B49" s="18" t="s">
        <v>1730</v>
      </c>
      <c r="C49" s="14" t="s">
        <v>145</v>
      </c>
      <c r="D49" s="14" t="s">
        <v>1731</v>
      </c>
      <c r="E49" s="15">
        <v>707.34</v>
      </c>
    </row>
    <row r="50" spans="1:5" ht="15">
      <c r="A50" s="14"/>
      <c r="B50" s="18" t="s">
        <v>1777</v>
      </c>
      <c r="C50" s="14" t="s">
        <v>147</v>
      </c>
      <c r="D50" s="14" t="s">
        <v>1237</v>
      </c>
      <c r="E50" s="15">
        <v>247.74</v>
      </c>
    </row>
    <row r="51" spans="1:5" ht="15">
      <c r="A51" s="14"/>
      <c r="B51" s="18" t="s">
        <v>2449</v>
      </c>
      <c r="C51" s="14" t="s">
        <v>147</v>
      </c>
      <c r="D51" s="14" t="s">
        <v>1783</v>
      </c>
      <c r="E51" s="15">
        <v>2234</v>
      </c>
    </row>
    <row r="52" spans="1:5" ht="15">
      <c r="A52" s="14"/>
      <c r="B52" s="18" t="s">
        <v>910</v>
      </c>
      <c r="C52" s="14" t="s">
        <v>149</v>
      </c>
      <c r="D52" s="14" t="s">
        <v>1783</v>
      </c>
      <c r="E52" s="15">
        <v>2275.18</v>
      </c>
    </row>
    <row r="53" spans="1:5" ht="15">
      <c r="A53" s="14"/>
      <c r="B53" s="18" t="s">
        <v>853</v>
      </c>
      <c r="C53" s="14" t="s">
        <v>152</v>
      </c>
      <c r="D53" s="14" t="s">
        <v>2590</v>
      </c>
      <c r="E53" s="15">
        <v>4486.08</v>
      </c>
    </row>
    <row r="54" spans="1:5" ht="15">
      <c r="A54" s="14"/>
      <c r="B54" s="18" t="s">
        <v>2201</v>
      </c>
      <c r="C54" s="14" t="s">
        <v>1942</v>
      </c>
      <c r="D54" s="14" t="s">
        <v>2202</v>
      </c>
      <c r="E54" s="15">
        <v>726.72</v>
      </c>
    </row>
    <row r="55" spans="1:5" ht="15">
      <c r="A55" s="14"/>
      <c r="B55" s="18" t="s">
        <v>1282</v>
      </c>
      <c r="C55" s="14" t="s">
        <v>1942</v>
      </c>
      <c r="D55" s="14" t="s">
        <v>2202</v>
      </c>
      <c r="E55" s="18">
        <v>923.13</v>
      </c>
    </row>
    <row r="56" spans="1:5" ht="17.25" customHeight="1">
      <c r="A56" s="118" t="s">
        <v>196</v>
      </c>
      <c r="B56" s="119"/>
      <c r="C56" s="119"/>
      <c r="D56" s="120"/>
      <c r="E56" s="13">
        <v>58815.12</v>
      </c>
    </row>
    <row r="57" spans="1:5" ht="18.75" customHeight="1">
      <c r="A57" s="118" t="s">
        <v>199</v>
      </c>
      <c r="B57" s="119"/>
      <c r="C57" s="119"/>
      <c r="D57" s="120"/>
      <c r="E57" s="13">
        <f>SUM(E58:E69)</f>
        <v>146673.75999999998</v>
      </c>
    </row>
    <row r="58" spans="1:5" ht="15">
      <c r="A58" s="14"/>
      <c r="B58" s="18">
        <v>3770.2</v>
      </c>
      <c r="C58" s="14" t="s">
        <v>146</v>
      </c>
      <c r="D58" s="14">
        <v>3.12</v>
      </c>
      <c r="E58" s="15">
        <f>B58*D58</f>
        <v>11763.024</v>
      </c>
    </row>
    <row r="59" spans="1:5" ht="15">
      <c r="A59" s="14"/>
      <c r="B59" s="18">
        <v>3770.2</v>
      </c>
      <c r="C59" s="14" t="s">
        <v>145</v>
      </c>
      <c r="D59" s="14">
        <v>3.106</v>
      </c>
      <c r="E59" s="15">
        <f>B59*D59</f>
        <v>11710.241199999999</v>
      </c>
    </row>
    <row r="60" spans="1:5" ht="15">
      <c r="A60" s="14"/>
      <c r="B60" s="18">
        <v>3770.2</v>
      </c>
      <c r="C60" s="14" t="s">
        <v>147</v>
      </c>
      <c r="D60" s="14">
        <v>3.324</v>
      </c>
      <c r="E60" s="15">
        <f>B60*D60</f>
        <v>12532.144799999998</v>
      </c>
    </row>
    <row r="61" spans="1:5" ht="15">
      <c r="A61" s="14"/>
      <c r="B61" s="18">
        <v>3770</v>
      </c>
      <c r="C61" s="14" t="s">
        <v>148</v>
      </c>
      <c r="D61" s="14">
        <v>3.5</v>
      </c>
      <c r="E61" s="15">
        <f aca="true" t="shared" si="0" ref="E61:E69">B61*D61</f>
        <v>13195</v>
      </c>
    </row>
    <row r="62" spans="1:5" ht="15">
      <c r="A62" s="14"/>
      <c r="B62" s="18">
        <v>3770</v>
      </c>
      <c r="C62" s="14" t="s">
        <v>149</v>
      </c>
      <c r="D62" s="14">
        <v>3.159</v>
      </c>
      <c r="E62" s="15">
        <f t="shared" si="0"/>
        <v>11909.429999999998</v>
      </c>
    </row>
    <row r="63" spans="1:5" ht="15">
      <c r="A63" s="14"/>
      <c r="B63" s="18">
        <v>3770</v>
      </c>
      <c r="C63" s="14" t="s">
        <v>152</v>
      </c>
      <c r="D63" s="14">
        <v>3.526</v>
      </c>
      <c r="E63" s="15">
        <f t="shared" si="0"/>
        <v>13293.019999999999</v>
      </c>
    </row>
    <row r="64" spans="1:5" ht="15">
      <c r="A64" s="14"/>
      <c r="B64" s="18">
        <v>3770</v>
      </c>
      <c r="C64" s="14" t="s">
        <v>1940</v>
      </c>
      <c r="D64" s="14">
        <v>3</v>
      </c>
      <c r="E64" s="15">
        <f t="shared" si="0"/>
        <v>11310</v>
      </c>
    </row>
    <row r="65" spans="1:5" ht="15">
      <c r="A65" s="14"/>
      <c r="B65" s="18">
        <v>3770</v>
      </c>
      <c r="C65" s="14" t="s">
        <v>1941</v>
      </c>
      <c r="D65" s="14">
        <v>3.12</v>
      </c>
      <c r="E65" s="15">
        <f t="shared" si="0"/>
        <v>11762.4</v>
      </c>
    </row>
    <row r="66" spans="1:5" ht="15">
      <c r="A66" s="14"/>
      <c r="B66" s="18">
        <v>3770</v>
      </c>
      <c r="C66" s="14" t="s">
        <v>1942</v>
      </c>
      <c r="D66" s="14">
        <v>3.69</v>
      </c>
      <c r="E66" s="15">
        <f t="shared" si="0"/>
        <v>13911.3</v>
      </c>
    </row>
    <row r="67" spans="1:5" ht="15">
      <c r="A67" s="14"/>
      <c r="B67" s="18">
        <v>3770</v>
      </c>
      <c r="C67" s="14" t="s">
        <v>150</v>
      </c>
      <c r="D67" s="14">
        <v>3.12</v>
      </c>
      <c r="E67" s="15">
        <f t="shared" si="0"/>
        <v>11762.4</v>
      </c>
    </row>
    <row r="68" spans="1:5" ht="15">
      <c r="A68" s="14"/>
      <c r="B68" s="18">
        <v>3770</v>
      </c>
      <c r="C68" s="14" t="s">
        <v>144</v>
      </c>
      <c r="D68" s="14">
        <v>3.12</v>
      </c>
      <c r="E68" s="15">
        <f t="shared" si="0"/>
        <v>11762.4</v>
      </c>
    </row>
    <row r="69" spans="1:5" ht="15">
      <c r="A69" s="14"/>
      <c r="B69" s="18">
        <v>3770</v>
      </c>
      <c r="C69" s="14" t="s">
        <v>151</v>
      </c>
      <c r="D69" s="14">
        <v>3.12</v>
      </c>
      <c r="E69" s="15">
        <f t="shared" si="0"/>
        <v>11762.4</v>
      </c>
    </row>
    <row r="70" spans="1:5" ht="19.5" customHeight="1">
      <c r="A70" s="118" t="s">
        <v>194</v>
      </c>
      <c r="B70" s="119"/>
      <c r="C70" s="119"/>
      <c r="D70" s="120"/>
      <c r="E70" s="13">
        <f>SUM(E71:E86)</f>
        <v>17502.18</v>
      </c>
    </row>
    <row r="71" spans="1:5" ht="15">
      <c r="A71" s="14"/>
      <c r="B71" s="18" t="s">
        <v>1790</v>
      </c>
      <c r="C71" s="14" t="s">
        <v>147</v>
      </c>
      <c r="D71" s="14" t="s">
        <v>1791</v>
      </c>
      <c r="E71" s="15">
        <v>467.08</v>
      </c>
    </row>
    <row r="72" spans="1:5" ht="15" customHeight="1">
      <c r="A72" s="14"/>
      <c r="B72" s="18" t="s">
        <v>1793</v>
      </c>
      <c r="C72" s="14" t="s">
        <v>147</v>
      </c>
      <c r="D72" s="14" t="s">
        <v>1804</v>
      </c>
      <c r="E72" s="15">
        <v>6850</v>
      </c>
    </row>
    <row r="73" spans="1:5" ht="15">
      <c r="A73" s="14"/>
      <c r="B73" s="18" t="s">
        <v>750</v>
      </c>
      <c r="C73" s="14" t="s">
        <v>147</v>
      </c>
      <c r="D73" s="14" t="s">
        <v>753</v>
      </c>
      <c r="E73" s="15">
        <v>166</v>
      </c>
    </row>
    <row r="74" spans="1:5" ht="15">
      <c r="A74" s="14"/>
      <c r="B74" s="18" t="s">
        <v>321</v>
      </c>
      <c r="C74" s="14" t="s">
        <v>147</v>
      </c>
      <c r="D74" s="14" t="s">
        <v>328</v>
      </c>
      <c r="E74" s="15">
        <v>95</v>
      </c>
    </row>
    <row r="75" spans="1:5" ht="15">
      <c r="A75" s="14"/>
      <c r="B75" s="18" t="s">
        <v>1777</v>
      </c>
      <c r="C75" s="14" t="s">
        <v>147</v>
      </c>
      <c r="D75" s="14" t="s">
        <v>2217</v>
      </c>
      <c r="E75" s="15">
        <v>133.75</v>
      </c>
    </row>
    <row r="76" spans="1:5" ht="15">
      <c r="A76" s="14"/>
      <c r="B76" s="18" t="s">
        <v>1777</v>
      </c>
      <c r="C76" s="14" t="s">
        <v>147</v>
      </c>
      <c r="D76" s="14" t="s">
        <v>2217</v>
      </c>
      <c r="E76" s="15">
        <v>133.75</v>
      </c>
    </row>
    <row r="77" spans="1:5" ht="15">
      <c r="A77" s="14"/>
      <c r="B77" s="18" t="s">
        <v>2231</v>
      </c>
      <c r="C77" s="14" t="s">
        <v>148</v>
      </c>
      <c r="D77" s="14" t="s">
        <v>2134</v>
      </c>
      <c r="E77" s="15">
        <v>2467</v>
      </c>
    </row>
    <row r="78" spans="1:5" ht="15">
      <c r="A78" s="14"/>
      <c r="B78" s="18" t="s">
        <v>1777</v>
      </c>
      <c r="C78" s="14" t="s">
        <v>149</v>
      </c>
      <c r="D78" s="14" t="s">
        <v>1501</v>
      </c>
      <c r="E78" s="15">
        <v>133.75</v>
      </c>
    </row>
    <row r="79" spans="1:5" ht="15">
      <c r="A79" s="14"/>
      <c r="B79" s="18" t="s">
        <v>1777</v>
      </c>
      <c r="C79" s="14" t="s">
        <v>1940</v>
      </c>
      <c r="D79" s="14" t="s">
        <v>2556</v>
      </c>
      <c r="E79" s="15">
        <v>133.75</v>
      </c>
    </row>
    <row r="80" spans="1:5" ht="15">
      <c r="A80" s="14"/>
      <c r="B80" s="18" t="s">
        <v>1872</v>
      </c>
      <c r="C80" s="14" t="s">
        <v>1940</v>
      </c>
      <c r="D80" s="14" t="s">
        <v>1877</v>
      </c>
      <c r="E80" s="15">
        <v>388</v>
      </c>
    </row>
    <row r="81" spans="1:5" ht="15">
      <c r="A81" s="14"/>
      <c r="B81" s="18" t="s">
        <v>1894</v>
      </c>
      <c r="C81" s="14" t="s">
        <v>1940</v>
      </c>
      <c r="D81" s="14" t="s">
        <v>1908</v>
      </c>
      <c r="E81" s="15">
        <v>4810</v>
      </c>
    </row>
    <row r="82" spans="1:5" ht="15">
      <c r="A82" s="14"/>
      <c r="B82" s="18" t="s">
        <v>2425</v>
      </c>
      <c r="C82" s="14" t="s">
        <v>1942</v>
      </c>
      <c r="D82" s="14" t="s">
        <v>1043</v>
      </c>
      <c r="E82" s="15">
        <v>40.68</v>
      </c>
    </row>
    <row r="83" spans="1:5" ht="15" customHeight="1">
      <c r="A83" s="14"/>
      <c r="B83" s="18" t="s">
        <v>895</v>
      </c>
      <c r="C83" s="14" t="s">
        <v>1942</v>
      </c>
      <c r="D83" s="14" t="s">
        <v>2631</v>
      </c>
      <c r="E83" s="15">
        <v>760.66</v>
      </c>
    </row>
    <row r="84" spans="1:5" ht="15">
      <c r="A84" s="14"/>
      <c r="B84" s="18" t="s">
        <v>227</v>
      </c>
      <c r="C84" s="14" t="s">
        <v>144</v>
      </c>
      <c r="D84" s="14" t="s">
        <v>926</v>
      </c>
      <c r="E84" s="15">
        <v>623</v>
      </c>
    </row>
    <row r="85" spans="1:5" ht="15">
      <c r="A85" s="14"/>
      <c r="B85" s="18" t="s">
        <v>1779</v>
      </c>
      <c r="C85" s="14" t="s">
        <v>144</v>
      </c>
      <c r="D85" s="14" t="s">
        <v>927</v>
      </c>
      <c r="E85" s="15">
        <v>217.76</v>
      </c>
    </row>
    <row r="86" spans="1:5" ht="15">
      <c r="A86" s="14"/>
      <c r="B86" s="18" t="s">
        <v>224</v>
      </c>
      <c r="C86" s="14" t="s">
        <v>151</v>
      </c>
      <c r="D86" s="14" t="s">
        <v>928</v>
      </c>
      <c r="E86" s="15">
        <v>82</v>
      </c>
    </row>
    <row r="87" spans="1:5" ht="16.5" customHeight="1">
      <c r="A87" s="118" t="s">
        <v>200</v>
      </c>
      <c r="B87" s="119"/>
      <c r="C87" s="119"/>
      <c r="D87" s="120"/>
      <c r="E87" s="13">
        <f>SUM(E88:E92)</f>
        <v>8860.12</v>
      </c>
    </row>
    <row r="88" spans="1:5" ht="15">
      <c r="A88" s="14"/>
      <c r="B88" s="18"/>
      <c r="C88" s="14"/>
      <c r="D88" s="14" t="s">
        <v>1488</v>
      </c>
      <c r="E88" s="15">
        <v>4071.6</v>
      </c>
    </row>
    <row r="89" spans="1:5" ht="15">
      <c r="A89" s="14"/>
      <c r="B89" s="18" t="s">
        <v>1777</v>
      </c>
      <c r="C89" s="14" t="s">
        <v>148</v>
      </c>
      <c r="D89" s="14" t="s">
        <v>1499</v>
      </c>
      <c r="E89" s="15">
        <f>3770*0.47</f>
        <v>1771.8999999999999</v>
      </c>
    </row>
    <row r="90" spans="1:5" ht="15">
      <c r="A90" s="14"/>
      <c r="B90" s="18" t="s">
        <v>180</v>
      </c>
      <c r="C90" s="14" t="s">
        <v>1940</v>
      </c>
      <c r="D90" s="14" t="s">
        <v>6</v>
      </c>
      <c r="E90" s="15">
        <v>648.99</v>
      </c>
    </row>
    <row r="91" spans="1:5" ht="15">
      <c r="A91" s="14"/>
      <c r="B91" s="18" t="s">
        <v>261</v>
      </c>
      <c r="C91" s="14" t="s">
        <v>1941</v>
      </c>
      <c r="D91" s="14" t="s">
        <v>1107</v>
      </c>
      <c r="E91" s="15">
        <v>675.19</v>
      </c>
    </row>
    <row r="92" spans="1:5" ht="15">
      <c r="A92" s="14"/>
      <c r="B92" s="18" t="s">
        <v>2432</v>
      </c>
      <c r="C92" s="14" t="s">
        <v>1942</v>
      </c>
      <c r="D92" s="14" t="s">
        <v>2434</v>
      </c>
      <c r="E92" s="15">
        <v>1692.44</v>
      </c>
    </row>
    <row r="93" spans="1:5" ht="15">
      <c r="A93" s="116" t="s">
        <v>226</v>
      </c>
      <c r="B93" s="116"/>
      <c r="C93" s="116"/>
      <c r="D93" s="116"/>
      <c r="E93" s="18">
        <v>41620.8</v>
      </c>
    </row>
    <row r="94" spans="1:5" ht="15">
      <c r="A94" s="116" t="s">
        <v>217</v>
      </c>
      <c r="B94" s="116"/>
      <c r="C94" s="116"/>
      <c r="D94" s="116"/>
      <c r="E94" s="18">
        <v>53352.3</v>
      </c>
    </row>
    <row r="95" spans="1:5" ht="15">
      <c r="A95" s="116" t="s">
        <v>1292</v>
      </c>
      <c r="B95" s="116"/>
      <c r="C95" s="116"/>
      <c r="D95" s="116"/>
      <c r="E95" s="18">
        <v>83346.65</v>
      </c>
    </row>
    <row r="96" spans="1:5" ht="15">
      <c r="A96" s="117" t="s">
        <v>1293</v>
      </c>
      <c r="B96" s="117"/>
      <c r="C96" s="117"/>
      <c r="D96" s="117"/>
      <c r="E96" s="18">
        <f>SUM(E3+E14+E93+E94+E95)</f>
        <v>578767.6799999999</v>
      </c>
    </row>
    <row r="97" spans="1:5" ht="15">
      <c r="A97" s="113" t="s">
        <v>1294</v>
      </c>
      <c r="B97" s="113"/>
      <c r="C97" s="113"/>
      <c r="D97" s="113"/>
      <c r="E97" s="18">
        <v>703781.12</v>
      </c>
    </row>
    <row r="98" spans="1:5" ht="15">
      <c r="A98" s="113" t="s">
        <v>1295</v>
      </c>
      <c r="B98" s="113"/>
      <c r="C98" s="113"/>
      <c r="D98" s="113"/>
      <c r="E98" s="18">
        <v>105409.68</v>
      </c>
    </row>
    <row r="99" spans="1:5" ht="15">
      <c r="A99" s="113" t="s">
        <v>831</v>
      </c>
      <c r="B99" s="113"/>
      <c r="C99" s="113"/>
      <c r="D99" s="113"/>
      <c r="E99" s="18">
        <v>1794844.19</v>
      </c>
    </row>
    <row r="100" spans="1:5" ht="15">
      <c r="A100" s="113" t="s">
        <v>832</v>
      </c>
      <c r="B100" s="113"/>
      <c r="C100" s="113"/>
      <c r="D100" s="113"/>
      <c r="E100" s="18">
        <v>1298814.07</v>
      </c>
    </row>
    <row r="101" spans="1:5" ht="15">
      <c r="A101" s="113" t="s">
        <v>833</v>
      </c>
      <c r="B101" s="113"/>
      <c r="C101" s="113"/>
      <c r="D101" s="113"/>
      <c r="E101" s="18">
        <v>1509357.15</v>
      </c>
    </row>
    <row r="102" spans="1:5" ht="15">
      <c r="A102" s="113" t="s">
        <v>834</v>
      </c>
      <c r="B102" s="113"/>
      <c r="C102" s="113"/>
      <c r="D102" s="113"/>
      <c r="E102" s="18">
        <v>250623.93</v>
      </c>
    </row>
    <row r="103" spans="1:5" ht="15">
      <c r="A103" s="113" t="s">
        <v>835</v>
      </c>
      <c r="B103" s="113"/>
      <c r="C103" s="113"/>
      <c r="D103" s="113"/>
      <c r="E103" s="18">
        <v>182955.47</v>
      </c>
    </row>
    <row r="104" spans="1:5" ht="15">
      <c r="A104" s="113" t="s">
        <v>836</v>
      </c>
      <c r="B104" s="113"/>
      <c r="C104" s="113"/>
      <c r="D104" s="113"/>
      <c r="E104" s="18">
        <v>0</v>
      </c>
    </row>
    <row r="105" spans="1:5" ht="15">
      <c r="A105" s="113" t="s">
        <v>1102</v>
      </c>
      <c r="B105" s="113"/>
      <c r="C105" s="113"/>
      <c r="D105" s="113"/>
      <c r="E105" s="15">
        <f>SUM(E99-E101)</f>
        <v>285487.04000000004</v>
      </c>
    </row>
    <row r="106" spans="1:5" ht="15">
      <c r="A106" s="113" t="s">
        <v>763</v>
      </c>
      <c r="B106" s="113"/>
      <c r="C106" s="113"/>
      <c r="D106" s="113"/>
      <c r="E106" s="15">
        <f>SUM(E102-E104)</f>
        <v>250623.93</v>
      </c>
    </row>
    <row r="107" spans="1:5" ht="28.5" customHeight="1">
      <c r="A107" s="113" t="s">
        <v>2213</v>
      </c>
      <c r="B107" s="113"/>
      <c r="C107" s="113"/>
      <c r="D107" s="113"/>
      <c r="E107" s="15">
        <f>SUM(E100-E101)</f>
        <v>-210543.07999999984</v>
      </c>
    </row>
    <row r="111" spans="1:5" ht="15.75">
      <c r="A111" s="121" t="s">
        <v>1555</v>
      </c>
      <c r="B111" s="121"/>
      <c r="C111" s="121"/>
      <c r="D111" s="121"/>
      <c r="E111" s="121"/>
    </row>
    <row r="112" spans="1:5" ht="45">
      <c r="A112" s="24"/>
      <c r="B112" s="56" t="s">
        <v>195</v>
      </c>
      <c r="C112" s="27" t="s">
        <v>1339</v>
      </c>
      <c r="D112" s="27" t="s">
        <v>1340</v>
      </c>
      <c r="E112" s="27" t="s">
        <v>198</v>
      </c>
    </row>
    <row r="113" spans="1:5" ht="15" customHeight="1">
      <c r="A113" s="138" t="s">
        <v>1943</v>
      </c>
      <c r="B113" s="139"/>
      <c r="C113" s="139"/>
      <c r="D113" s="140"/>
      <c r="E113" s="16">
        <v>157627.28</v>
      </c>
    </row>
    <row r="114" spans="2:5" ht="12.75">
      <c r="B114" s="76" t="s">
        <v>450</v>
      </c>
      <c r="C114" s="76"/>
      <c r="D114" s="76" t="s">
        <v>599</v>
      </c>
      <c r="E114" s="76">
        <v>344.3</v>
      </c>
    </row>
    <row r="115" spans="2:5" ht="12.75">
      <c r="B115" s="75" t="s">
        <v>576</v>
      </c>
      <c r="C115" s="76"/>
      <c r="D115" s="76" t="s">
        <v>165</v>
      </c>
      <c r="E115" s="76">
        <v>73872.39</v>
      </c>
    </row>
    <row r="116" spans="2:5" ht="12.75">
      <c r="B116" s="75" t="s">
        <v>600</v>
      </c>
      <c r="C116" s="76"/>
      <c r="D116" s="76" t="s">
        <v>601</v>
      </c>
      <c r="E116" s="95">
        <v>474.4</v>
      </c>
    </row>
    <row r="117" spans="2:5" ht="12.75">
      <c r="B117" s="75" t="s">
        <v>789</v>
      </c>
      <c r="C117" s="76"/>
      <c r="D117" s="76" t="s">
        <v>602</v>
      </c>
      <c r="E117" s="96">
        <v>717.2</v>
      </c>
    </row>
    <row r="118" spans="2:5" ht="12.75">
      <c r="B118" s="79" t="s">
        <v>1777</v>
      </c>
      <c r="C118" s="76"/>
      <c r="D118" s="76" t="s">
        <v>453</v>
      </c>
      <c r="E118" s="76">
        <v>1048.7</v>
      </c>
    </row>
    <row r="119" spans="2:5" ht="12.75">
      <c r="B119" s="76" t="s">
        <v>2378</v>
      </c>
      <c r="C119" s="76"/>
      <c r="D119" s="76" t="s">
        <v>603</v>
      </c>
      <c r="E119" s="76">
        <v>328.5</v>
      </c>
    </row>
    <row r="120" spans="2:5" ht="12.75">
      <c r="B120" s="83" t="s">
        <v>604</v>
      </c>
      <c r="C120" s="83"/>
      <c r="D120" s="83" t="s">
        <v>605</v>
      </c>
      <c r="E120" s="83">
        <v>76</v>
      </c>
    </row>
    <row r="121" spans="2:5" ht="12.75">
      <c r="B121" s="83" t="s">
        <v>606</v>
      </c>
      <c r="C121" s="83"/>
      <c r="D121" s="83" t="s">
        <v>607</v>
      </c>
      <c r="E121" s="83">
        <v>3893</v>
      </c>
    </row>
    <row r="122" spans="2:5" ht="12.75">
      <c r="B122" s="83" t="s">
        <v>457</v>
      </c>
      <c r="C122" s="83"/>
      <c r="D122" s="83" t="s">
        <v>608</v>
      </c>
      <c r="E122" s="83">
        <v>84.6</v>
      </c>
    </row>
    <row r="123" spans="2:5" ht="12.75">
      <c r="B123" s="83" t="s">
        <v>609</v>
      </c>
      <c r="C123" s="83"/>
      <c r="D123" s="83" t="s">
        <v>610</v>
      </c>
      <c r="E123" s="83">
        <v>575.01</v>
      </c>
    </row>
    <row r="124" spans="2:5" ht="12.75">
      <c r="B124" s="73" t="s">
        <v>487</v>
      </c>
      <c r="C124" s="73" t="s">
        <v>146</v>
      </c>
      <c r="D124" s="73" t="s">
        <v>614</v>
      </c>
      <c r="E124" s="74">
        <v>25</v>
      </c>
    </row>
    <row r="125" spans="2:5" ht="12.75">
      <c r="B125" s="73" t="s">
        <v>490</v>
      </c>
      <c r="C125" s="73" t="s">
        <v>1940</v>
      </c>
      <c r="D125" s="73" t="s">
        <v>615</v>
      </c>
      <c r="E125" s="74">
        <v>712</v>
      </c>
    </row>
    <row r="126" spans="2:5" ht="12.75">
      <c r="B126" s="73" t="s">
        <v>616</v>
      </c>
      <c r="C126" s="73" t="s">
        <v>146</v>
      </c>
      <c r="D126" s="73" t="s">
        <v>617</v>
      </c>
      <c r="E126" s="74">
        <v>991</v>
      </c>
    </row>
    <row r="127" spans="2:5" ht="12.75">
      <c r="B127" s="73" t="s">
        <v>618</v>
      </c>
      <c r="C127" s="73" t="s">
        <v>1940</v>
      </c>
      <c r="D127" s="73" t="s">
        <v>619</v>
      </c>
      <c r="E127" s="74">
        <v>64308.38</v>
      </c>
    </row>
    <row r="128" spans="2:5" ht="12.75">
      <c r="B128" s="73" t="s">
        <v>620</v>
      </c>
      <c r="C128" s="73" t="s">
        <v>1940</v>
      </c>
      <c r="D128" s="73" t="s">
        <v>621</v>
      </c>
      <c r="E128" s="74">
        <v>896</v>
      </c>
    </row>
    <row r="129" spans="2:5" ht="12.75">
      <c r="B129" s="73" t="s">
        <v>622</v>
      </c>
      <c r="C129" s="73" t="s">
        <v>146</v>
      </c>
      <c r="D129" s="73" t="s">
        <v>623</v>
      </c>
      <c r="E129" s="74">
        <v>3476.8</v>
      </c>
    </row>
    <row r="130" spans="2:5" ht="12.75">
      <c r="B130" s="73" t="s">
        <v>624</v>
      </c>
      <c r="C130" s="73" t="s">
        <v>146</v>
      </c>
      <c r="D130" s="73" t="s">
        <v>625</v>
      </c>
      <c r="E130" s="74">
        <v>1727</v>
      </c>
    </row>
    <row r="131" spans="2:5" ht="12.75">
      <c r="B131" s="73" t="s">
        <v>626</v>
      </c>
      <c r="C131" s="73" t="s">
        <v>1940</v>
      </c>
      <c r="D131" s="73" t="s">
        <v>627</v>
      </c>
      <c r="E131" s="74">
        <v>278</v>
      </c>
    </row>
    <row r="132" spans="2:5" ht="12.75">
      <c r="B132" s="73" t="s">
        <v>1449</v>
      </c>
      <c r="C132" s="73" t="s">
        <v>1942</v>
      </c>
      <c r="D132" s="73" t="s">
        <v>628</v>
      </c>
      <c r="E132" s="74">
        <v>1987</v>
      </c>
    </row>
    <row r="133" spans="2:5" ht="12.75">
      <c r="B133" s="73" t="s">
        <v>565</v>
      </c>
      <c r="C133" s="73" t="s">
        <v>145</v>
      </c>
      <c r="D133" s="73" t="s">
        <v>629</v>
      </c>
      <c r="E133" s="74">
        <v>1712</v>
      </c>
    </row>
    <row r="134" spans="2:5" ht="12.75">
      <c r="B134" s="73" t="s">
        <v>2451</v>
      </c>
      <c r="C134" s="73" t="s">
        <v>147</v>
      </c>
      <c r="D134" s="73" t="s">
        <v>504</v>
      </c>
      <c r="E134" s="74">
        <v>100</v>
      </c>
    </row>
    <row r="135" spans="1:5" ht="15" customHeight="1">
      <c r="A135" s="138" t="s">
        <v>1978</v>
      </c>
      <c r="B135" s="139"/>
      <c r="C135" s="139"/>
      <c r="D135" s="140"/>
      <c r="E135" s="16">
        <v>238140.52</v>
      </c>
    </row>
    <row r="136" spans="2:5" ht="12.75">
      <c r="B136" s="83" t="s">
        <v>468</v>
      </c>
      <c r="C136" s="83"/>
      <c r="D136" s="83" t="s">
        <v>469</v>
      </c>
      <c r="E136" s="83">
        <v>269.6</v>
      </c>
    </row>
    <row r="137" spans="2:5" ht="12.75">
      <c r="B137" s="83" t="s">
        <v>611</v>
      </c>
      <c r="C137" s="83"/>
      <c r="D137" s="83" t="s">
        <v>612</v>
      </c>
      <c r="E137" s="83">
        <v>296</v>
      </c>
    </row>
    <row r="138" spans="2:5" ht="12.75" customHeight="1">
      <c r="B138" s="83" t="s">
        <v>476</v>
      </c>
      <c r="C138" s="83"/>
      <c r="D138" s="83" t="s">
        <v>613</v>
      </c>
      <c r="E138" s="83">
        <v>10304.47</v>
      </c>
    </row>
    <row r="139" spans="2:5" ht="12.75">
      <c r="B139" s="83"/>
      <c r="C139" s="83"/>
      <c r="D139" s="83" t="s">
        <v>613</v>
      </c>
      <c r="E139" s="83">
        <v>9923.1</v>
      </c>
    </row>
    <row r="140" spans="2:5" ht="12.75">
      <c r="B140" s="83"/>
      <c r="C140" s="83"/>
      <c r="D140" s="83" t="s">
        <v>613</v>
      </c>
      <c r="E140" s="83">
        <v>9651.7</v>
      </c>
    </row>
    <row r="141" spans="2:5" ht="12.75">
      <c r="B141" s="83" t="s">
        <v>1777</v>
      </c>
      <c r="C141" s="83"/>
      <c r="D141" s="83" t="s">
        <v>1289</v>
      </c>
      <c r="E141" s="97">
        <v>624</v>
      </c>
    </row>
    <row r="142" spans="2:5" ht="12.75">
      <c r="B142" s="73" t="s">
        <v>1393</v>
      </c>
      <c r="C142" s="73" t="s">
        <v>146</v>
      </c>
      <c r="D142" s="73" t="s">
        <v>630</v>
      </c>
      <c r="E142" s="74">
        <v>280.9</v>
      </c>
    </row>
    <row r="143" spans="2:5" ht="12.75">
      <c r="B143" s="73" t="s">
        <v>516</v>
      </c>
      <c r="C143" s="73" t="s">
        <v>145</v>
      </c>
      <c r="D143" s="73" t="s">
        <v>631</v>
      </c>
      <c r="E143" s="74">
        <v>3818.63</v>
      </c>
    </row>
    <row r="144" spans="2:5" ht="12.75">
      <c r="B144" s="73" t="s">
        <v>1393</v>
      </c>
      <c r="C144" s="73" t="s">
        <v>145</v>
      </c>
      <c r="D144" s="73" t="s">
        <v>632</v>
      </c>
      <c r="E144" s="74">
        <v>395.94</v>
      </c>
    </row>
    <row r="145" spans="2:5" ht="12.75">
      <c r="B145" s="73" t="s">
        <v>522</v>
      </c>
      <c r="C145" s="73" t="s">
        <v>147</v>
      </c>
      <c r="D145" s="73" t="s">
        <v>633</v>
      </c>
      <c r="E145" s="74">
        <v>1442</v>
      </c>
    </row>
    <row r="146" spans="2:5" ht="12.75">
      <c r="B146" s="73" t="s">
        <v>524</v>
      </c>
      <c r="C146" s="73" t="s">
        <v>147</v>
      </c>
      <c r="D146" s="73" t="s">
        <v>634</v>
      </c>
      <c r="E146" s="74">
        <v>1085</v>
      </c>
    </row>
    <row r="147" spans="2:5" ht="12.75">
      <c r="B147" s="73" t="s">
        <v>1777</v>
      </c>
      <c r="C147" s="73" t="s">
        <v>149</v>
      </c>
      <c r="D147" s="73" t="s">
        <v>530</v>
      </c>
      <c r="E147" s="74">
        <v>4782</v>
      </c>
    </row>
    <row r="148" spans="2:5" ht="12.75">
      <c r="B148" s="73" t="s">
        <v>533</v>
      </c>
      <c r="C148" s="73" t="s">
        <v>1940</v>
      </c>
      <c r="D148" s="73" t="s">
        <v>635</v>
      </c>
      <c r="E148" s="74">
        <v>324</v>
      </c>
    </row>
    <row r="149" spans="2:5" ht="12.75">
      <c r="B149" s="73" t="s">
        <v>2655</v>
      </c>
      <c r="C149" s="73" t="s">
        <v>1940</v>
      </c>
      <c r="D149" s="73" t="s">
        <v>636</v>
      </c>
      <c r="E149" s="74">
        <v>95</v>
      </c>
    </row>
    <row r="150" spans="2:5" ht="12.75">
      <c r="B150" s="73" t="s">
        <v>637</v>
      </c>
      <c r="C150" s="73" t="s">
        <v>1940</v>
      </c>
      <c r="D150" s="73" t="s">
        <v>638</v>
      </c>
      <c r="E150" s="74">
        <v>1192</v>
      </c>
    </row>
    <row r="151" spans="2:5" ht="12.75">
      <c r="B151" s="73" t="s">
        <v>1777</v>
      </c>
      <c r="C151" s="73" t="s">
        <v>1940</v>
      </c>
      <c r="D151" s="73" t="s">
        <v>538</v>
      </c>
      <c r="E151" s="74">
        <v>3382</v>
      </c>
    </row>
    <row r="152" spans="2:5" ht="12.75">
      <c r="B152" s="73" t="s">
        <v>541</v>
      </c>
      <c r="C152" s="73" t="s">
        <v>1941</v>
      </c>
      <c r="D152" s="73" t="s">
        <v>639</v>
      </c>
      <c r="E152" s="74">
        <v>2316</v>
      </c>
    </row>
    <row r="153" spans="2:5" ht="12.75">
      <c r="B153" s="73" t="s">
        <v>640</v>
      </c>
      <c r="C153" s="73" t="s">
        <v>1942</v>
      </c>
      <c r="D153" s="73" t="s">
        <v>641</v>
      </c>
      <c r="E153" s="74">
        <v>190</v>
      </c>
    </row>
    <row r="154" spans="2:5" ht="12.75">
      <c r="B154" s="73" t="s">
        <v>551</v>
      </c>
      <c r="C154" s="73" t="s">
        <v>146</v>
      </c>
      <c r="D154" s="73" t="s">
        <v>642</v>
      </c>
      <c r="E154" s="74">
        <v>895</v>
      </c>
    </row>
    <row r="155" spans="2:5" ht="12.75">
      <c r="B155" s="73" t="s">
        <v>643</v>
      </c>
      <c r="C155" s="73" t="s">
        <v>1941</v>
      </c>
      <c r="D155" s="73" t="s">
        <v>644</v>
      </c>
      <c r="E155" s="74">
        <v>4718</v>
      </c>
    </row>
    <row r="156" spans="2:5" ht="12.75">
      <c r="B156" s="73" t="s">
        <v>645</v>
      </c>
      <c r="C156" s="73" t="s">
        <v>1942</v>
      </c>
      <c r="D156" s="73" t="s">
        <v>646</v>
      </c>
      <c r="E156" s="74">
        <v>4126</v>
      </c>
    </row>
    <row r="157" spans="2:5" ht="12.75">
      <c r="B157" s="73" t="s">
        <v>647</v>
      </c>
      <c r="C157" s="73" t="s">
        <v>146</v>
      </c>
      <c r="D157" s="73" t="s">
        <v>648</v>
      </c>
      <c r="E157" s="74">
        <v>133</v>
      </c>
    </row>
    <row r="158" spans="2:5" ht="12.75">
      <c r="B158" s="73" t="s">
        <v>1409</v>
      </c>
      <c r="C158" s="73" t="s">
        <v>145</v>
      </c>
      <c r="D158" s="73" t="s">
        <v>649</v>
      </c>
      <c r="E158" s="74">
        <v>127.5</v>
      </c>
    </row>
    <row r="159" spans="2:5" ht="12.75">
      <c r="B159" s="73" t="s">
        <v>568</v>
      </c>
      <c r="C159" s="73" t="s">
        <v>1940</v>
      </c>
      <c r="D159" s="73" t="s">
        <v>504</v>
      </c>
      <c r="E159" s="74">
        <v>217</v>
      </c>
    </row>
    <row r="160" spans="2:5" ht="12.75">
      <c r="B160" s="73" t="s">
        <v>570</v>
      </c>
      <c r="C160" s="73" t="s">
        <v>1941</v>
      </c>
      <c r="D160" s="73" t="s">
        <v>504</v>
      </c>
      <c r="E160" s="74">
        <v>54.25</v>
      </c>
    </row>
    <row r="161" spans="2:5" ht="12.75">
      <c r="B161" s="73" t="s">
        <v>572</v>
      </c>
      <c r="C161" s="73" t="s">
        <v>146</v>
      </c>
      <c r="D161" s="73" t="s">
        <v>651</v>
      </c>
      <c r="E161" s="74">
        <v>318.4</v>
      </c>
    </row>
    <row r="162" spans="2:5" ht="12.75">
      <c r="B162" s="73" t="s">
        <v>652</v>
      </c>
      <c r="C162" s="73" t="s">
        <v>145</v>
      </c>
      <c r="D162" s="73" t="s">
        <v>653</v>
      </c>
      <c r="E162" s="74">
        <v>444</v>
      </c>
    </row>
    <row r="163" spans="2:5" ht="12.75">
      <c r="B163" s="73" t="s">
        <v>2643</v>
      </c>
      <c r="C163" s="73" t="s">
        <v>152</v>
      </c>
      <c r="D163" s="73" t="s">
        <v>1783</v>
      </c>
      <c r="E163" s="74">
        <v>611</v>
      </c>
    </row>
    <row r="164" spans="2:5" ht="12.75">
      <c r="B164" s="73" t="s">
        <v>574</v>
      </c>
      <c r="C164" s="73" t="s">
        <v>1941</v>
      </c>
      <c r="D164" s="73" t="s">
        <v>575</v>
      </c>
      <c r="E164" s="74">
        <v>169</v>
      </c>
    </row>
    <row r="165" spans="2:5" ht="12.75">
      <c r="B165" s="73" t="s">
        <v>576</v>
      </c>
      <c r="C165" s="73" t="s">
        <v>1942</v>
      </c>
      <c r="D165" s="73" t="s">
        <v>577</v>
      </c>
      <c r="E165" s="74">
        <v>306.72</v>
      </c>
    </row>
    <row r="166" spans="2:5" ht="12.75">
      <c r="B166" s="73" t="s">
        <v>1393</v>
      </c>
      <c r="C166" s="73" t="s">
        <v>1942</v>
      </c>
      <c r="D166" s="73" t="s">
        <v>654</v>
      </c>
      <c r="E166" s="74">
        <v>772.66</v>
      </c>
    </row>
    <row r="167" spans="2:5" ht="12.75">
      <c r="B167" s="73" t="s">
        <v>2546</v>
      </c>
      <c r="C167" s="73" t="s">
        <v>152</v>
      </c>
      <c r="D167" s="73" t="s">
        <v>580</v>
      </c>
      <c r="E167" s="74">
        <v>2430</v>
      </c>
    </row>
    <row r="168" spans="2:5" ht="12.75">
      <c r="B168" s="73" t="s">
        <v>857</v>
      </c>
      <c r="C168" s="73" t="s">
        <v>152</v>
      </c>
      <c r="D168" s="73" t="s">
        <v>655</v>
      </c>
      <c r="E168" s="74">
        <v>87</v>
      </c>
    </row>
    <row r="169" spans="2:5" ht="12.75">
      <c r="B169" s="73" t="s">
        <v>581</v>
      </c>
      <c r="C169" s="73" t="s">
        <v>1941</v>
      </c>
      <c r="D169" s="73" t="s">
        <v>656</v>
      </c>
      <c r="E169" s="74">
        <v>121</v>
      </c>
    </row>
    <row r="170" spans="2:5" ht="12.75">
      <c r="B170" s="73" t="s">
        <v>657</v>
      </c>
      <c r="C170" s="73" t="s">
        <v>1942</v>
      </c>
      <c r="D170" s="73" t="s">
        <v>658</v>
      </c>
      <c r="E170" s="74">
        <v>407</v>
      </c>
    </row>
    <row r="171" spans="2:5" ht="12.75">
      <c r="B171" s="73" t="s">
        <v>2432</v>
      </c>
      <c r="C171" s="73" t="s">
        <v>1942</v>
      </c>
      <c r="D171" s="73" t="s">
        <v>659</v>
      </c>
      <c r="E171" s="74">
        <v>516</v>
      </c>
    </row>
    <row r="172" spans="2:5" ht="12.75">
      <c r="B172" s="73" t="s">
        <v>584</v>
      </c>
      <c r="C172" s="73" t="s">
        <v>1940</v>
      </c>
      <c r="D172" s="73" t="s">
        <v>585</v>
      </c>
      <c r="E172" s="74">
        <v>307.7</v>
      </c>
    </row>
    <row r="173" spans="2:5" ht="12.75">
      <c r="B173" s="73" t="s">
        <v>1393</v>
      </c>
      <c r="C173" s="73" t="s">
        <v>1942</v>
      </c>
      <c r="D173" s="73" t="s">
        <v>2597</v>
      </c>
      <c r="E173" s="74">
        <v>1980.78</v>
      </c>
    </row>
    <row r="174" spans="2:5" ht="12.75">
      <c r="B174" s="73" t="s">
        <v>1393</v>
      </c>
      <c r="C174" s="73" t="s">
        <v>1942</v>
      </c>
      <c r="D174" s="73" t="s">
        <v>586</v>
      </c>
      <c r="E174" s="74">
        <v>263.91</v>
      </c>
    </row>
    <row r="175" spans="2:5" ht="12.75">
      <c r="B175" s="73" t="s">
        <v>660</v>
      </c>
      <c r="C175" s="73" t="s">
        <v>146</v>
      </c>
      <c r="D175" s="73" t="s">
        <v>661</v>
      </c>
      <c r="E175" s="74">
        <v>6084</v>
      </c>
    </row>
    <row r="176" spans="2:5" ht="12.75">
      <c r="B176" s="73" t="s">
        <v>662</v>
      </c>
      <c r="C176" s="73" t="s">
        <v>145</v>
      </c>
      <c r="D176" s="73" t="s">
        <v>663</v>
      </c>
      <c r="E176" s="74">
        <v>6084</v>
      </c>
    </row>
    <row r="177" spans="1:5" ht="15">
      <c r="A177" s="118" t="s">
        <v>196</v>
      </c>
      <c r="B177" s="119"/>
      <c r="C177" s="119"/>
      <c r="D177" s="120"/>
      <c r="E177" s="13">
        <v>47956.92</v>
      </c>
    </row>
    <row r="178" spans="1:5" ht="15">
      <c r="A178" s="118" t="s">
        <v>199</v>
      </c>
      <c r="B178" s="119"/>
      <c r="C178" s="119"/>
      <c r="D178" s="120"/>
      <c r="E178" s="13">
        <f>SUM(E181+E179+180+E182+E183+E184+E185+E186+E187+E188+E189+E190)</f>
        <v>108637.3434</v>
      </c>
    </row>
    <row r="179" spans="2:5" ht="12.75">
      <c r="B179" s="73">
        <v>3770.2</v>
      </c>
      <c r="C179" s="73" t="s">
        <v>650</v>
      </c>
      <c r="D179" s="73">
        <v>2.683</v>
      </c>
      <c r="E179" s="74">
        <f>B179*D179</f>
        <v>10115.4466</v>
      </c>
    </row>
    <row r="180" spans="2:5" ht="12.75">
      <c r="B180" s="73">
        <v>3770.2</v>
      </c>
      <c r="C180" s="73" t="s">
        <v>144</v>
      </c>
      <c r="D180" s="73">
        <v>2.683</v>
      </c>
      <c r="E180" s="74">
        <f>B180*D180</f>
        <v>10115.4466</v>
      </c>
    </row>
    <row r="181" spans="2:5" ht="12.75">
      <c r="B181" s="73">
        <v>3770.2</v>
      </c>
      <c r="C181" s="73" t="s">
        <v>151</v>
      </c>
      <c r="D181" s="73">
        <v>2.683</v>
      </c>
      <c r="E181" s="74">
        <f>B181*D181</f>
        <v>10115.4466</v>
      </c>
    </row>
    <row r="182" spans="2:5" ht="12.75">
      <c r="B182" s="73">
        <v>3770.2</v>
      </c>
      <c r="C182" s="73" t="s">
        <v>146</v>
      </c>
      <c r="D182" s="73">
        <v>2.683</v>
      </c>
      <c r="E182" s="74">
        <f aca="true" t="shared" si="1" ref="E182:E190">B182*D182</f>
        <v>10115.4466</v>
      </c>
    </row>
    <row r="183" spans="2:5" ht="12.75">
      <c r="B183" s="73">
        <v>3770.2</v>
      </c>
      <c r="C183" s="73" t="s">
        <v>145</v>
      </c>
      <c r="D183" s="73">
        <v>2.508</v>
      </c>
      <c r="E183" s="74">
        <f t="shared" si="1"/>
        <v>9455.6616</v>
      </c>
    </row>
    <row r="184" spans="2:5" ht="12.75">
      <c r="B184" s="73">
        <v>3770.2</v>
      </c>
      <c r="C184" s="73" t="s">
        <v>147</v>
      </c>
      <c r="D184" s="73">
        <v>2.458</v>
      </c>
      <c r="E184" s="74">
        <f t="shared" si="1"/>
        <v>9267.151600000001</v>
      </c>
    </row>
    <row r="185" spans="2:5" ht="12.75">
      <c r="B185" s="73">
        <v>3770.2</v>
      </c>
      <c r="C185" s="73" t="s">
        <v>148</v>
      </c>
      <c r="D185" s="73">
        <v>2.919</v>
      </c>
      <c r="E185" s="74">
        <f t="shared" si="1"/>
        <v>11005.2138</v>
      </c>
    </row>
    <row r="186" spans="2:5" ht="12.75">
      <c r="B186" s="73">
        <v>3770.2</v>
      </c>
      <c r="C186" s="73" t="s">
        <v>149</v>
      </c>
      <c r="D186" s="73">
        <v>2.761</v>
      </c>
      <c r="E186" s="74">
        <f t="shared" si="1"/>
        <v>10409.5222</v>
      </c>
    </row>
    <row r="187" spans="2:5" ht="12.75">
      <c r="B187" s="73">
        <v>3770.2</v>
      </c>
      <c r="C187" s="73" t="s">
        <v>152</v>
      </c>
      <c r="D187" s="73">
        <v>2.473</v>
      </c>
      <c r="E187" s="74">
        <f t="shared" si="1"/>
        <v>9323.7046</v>
      </c>
    </row>
    <row r="188" spans="2:5" ht="12.75">
      <c r="B188" s="73">
        <v>3770.2</v>
      </c>
      <c r="C188" s="73" t="s">
        <v>1940</v>
      </c>
      <c r="D188" s="73">
        <v>2.46</v>
      </c>
      <c r="E188" s="74">
        <f t="shared" si="1"/>
        <v>9274.692</v>
      </c>
    </row>
    <row r="189" spans="2:5" ht="12.75">
      <c r="B189" s="73">
        <v>3770.2</v>
      </c>
      <c r="C189" s="73" t="s">
        <v>1941</v>
      </c>
      <c r="D189" s="73">
        <v>2.57</v>
      </c>
      <c r="E189" s="74">
        <f t="shared" si="1"/>
        <v>9689.413999999999</v>
      </c>
    </row>
    <row r="190" spans="2:5" ht="12.75">
      <c r="B190" s="73">
        <v>3770.2</v>
      </c>
      <c r="C190" s="73" t="s">
        <v>1942</v>
      </c>
      <c r="D190" s="73">
        <v>2.569</v>
      </c>
      <c r="E190" s="74">
        <f t="shared" si="1"/>
        <v>9685.6438</v>
      </c>
    </row>
    <row r="191" spans="1:5" ht="15">
      <c r="A191" s="116" t="s">
        <v>226</v>
      </c>
      <c r="B191" s="116"/>
      <c r="C191" s="116"/>
      <c r="D191" s="116"/>
      <c r="E191" s="18">
        <f>0.82*3770.2*12</f>
        <v>37098.768</v>
      </c>
    </row>
    <row r="192" spans="1:5" ht="15">
      <c r="A192" s="116" t="s">
        <v>217</v>
      </c>
      <c r="B192" s="116"/>
      <c r="C192" s="116"/>
      <c r="D192" s="116"/>
      <c r="E192" s="18">
        <f>1.42*12*3770.2</f>
        <v>64244.20799999999</v>
      </c>
    </row>
    <row r="193" spans="1:5" ht="15">
      <c r="A193" s="116" t="s">
        <v>1292</v>
      </c>
      <c r="B193" s="116"/>
      <c r="C193" s="116"/>
      <c r="D193" s="116"/>
      <c r="E193" s="18">
        <f>10.3*(E195+E196)/100</f>
        <v>74577.63307</v>
      </c>
    </row>
    <row r="194" spans="1:5" ht="15">
      <c r="A194" s="117" t="s">
        <v>587</v>
      </c>
      <c r="B194" s="117"/>
      <c r="C194" s="117"/>
      <c r="D194" s="117"/>
      <c r="E194" s="18">
        <f>SUM(E191+E192+E193+E135+E113)</f>
        <v>571688.40907</v>
      </c>
    </row>
    <row r="195" spans="1:5" ht="15">
      <c r="A195" s="113" t="s">
        <v>588</v>
      </c>
      <c r="B195" s="113"/>
      <c r="C195" s="113"/>
      <c r="D195" s="113"/>
      <c r="E195" s="18">
        <v>630522.7</v>
      </c>
    </row>
    <row r="196" spans="1:5" ht="15">
      <c r="A196" s="113" t="s">
        <v>589</v>
      </c>
      <c r="B196" s="113"/>
      <c r="C196" s="113"/>
      <c r="D196" s="113"/>
      <c r="E196" s="18">
        <v>93531.99</v>
      </c>
    </row>
    <row r="197" spans="1:5" ht="15">
      <c r="A197" s="113" t="s">
        <v>590</v>
      </c>
      <c r="B197" s="113"/>
      <c r="C197" s="113"/>
      <c r="D197" s="113"/>
      <c r="E197" s="18">
        <v>1142274.49</v>
      </c>
    </row>
    <row r="198" spans="1:5" ht="15">
      <c r="A198" s="113" t="s">
        <v>596</v>
      </c>
      <c r="B198" s="113"/>
      <c r="C198" s="113"/>
      <c r="D198" s="113"/>
      <c r="E198" s="18">
        <v>768373.77</v>
      </c>
    </row>
    <row r="199" spans="1:5" ht="15">
      <c r="A199" s="113" t="s">
        <v>592</v>
      </c>
      <c r="B199" s="113"/>
      <c r="C199" s="113"/>
      <c r="D199" s="113"/>
      <c r="E199" s="18">
        <v>738909.79</v>
      </c>
    </row>
    <row r="200" spans="1:5" ht="15">
      <c r="A200" s="113" t="s">
        <v>593</v>
      </c>
      <c r="B200" s="113"/>
      <c r="C200" s="113"/>
      <c r="D200" s="113"/>
      <c r="E200" s="18">
        <v>171566.67</v>
      </c>
    </row>
    <row r="201" spans="1:5" ht="15">
      <c r="A201" s="113" t="s">
        <v>595</v>
      </c>
      <c r="B201" s="113"/>
      <c r="C201" s="113"/>
      <c r="D201" s="113"/>
      <c r="E201" s="18">
        <v>0</v>
      </c>
    </row>
    <row r="202" spans="1:5" ht="27" customHeight="1">
      <c r="A202" s="113" t="s">
        <v>1102</v>
      </c>
      <c r="B202" s="113"/>
      <c r="C202" s="113"/>
      <c r="D202" s="113"/>
      <c r="E202" s="15">
        <f>SUM(E197-E199)</f>
        <v>403364.69999999995</v>
      </c>
    </row>
    <row r="203" spans="1:5" ht="21" customHeight="1">
      <c r="A203" s="113" t="s">
        <v>763</v>
      </c>
      <c r="B203" s="113"/>
      <c r="C203" s="113"/>
      <c r="D203" s="113"/>
      <c r="E203" s="15">
        <f>SUM(E200-E201)</f>
        <v>171566.67</v>
      </c>
    </row>
    <row r="204" spans="1:5" ht="29.25" customHeight="1">
      <c r="A204" s="113" t="s">
        <v>664</v>
      </c>
      <c r="B204" s="113"/>
      <c r="C204" s="113"/>
      <c r="D204" s="113"/>
      <c r="E204" s="15">
        <f>SUM(E198-E199)</f>
        <v>29463.97999999998</v>
      </c>
    </row>
  </sheetData>
  <sheetProtection/>
  <mergeCells count="47">
    <mergeCell ref="A204:D204"/>
    <mergeCell ref="A200:D200"/>
    <mergeCell ref="A201:D201"/>
    <mergeCell ref="A194:D194"/>
    <mergeCell ref="A195:D195"/>
    <mergeCell ref="A196:D196"/>
    <mergeCell ref="A197:D197"/>
    <mergeCell ref="A198:D198"/>
    <mergeCell ref="A199:D199"/>
    <mergeCell ref="A202:D202"/>
    <mergeCell ref="A203:D203"/>
    <mergeCell ref="A178:D178"/>
    <mergeCell ref="A191:D191"/>
    <mergeCell ref="A192:D192"/>
    <mergeCell ref="A193:D193"/>
    <mergeCell ref="A113:D113"/>
    <mergeCell ref="A177:D177"/>
    <mergeCell ref="A135:D135"/>
    <mergeCell ref="A107:D107"/>
    <mergeCell ref="A70:D70"/>
    <mergeCell ref="A47:D47"/>
    <mergeCell ref="A56:D56"/>
    <mergeCell ref="A111:E111"/>
    <mergeCell ref="A101:D101"/>
    <mergeCell ref="A102:D102"/>
    <mergeCell ref="A103:D103"/>
    <mergeCell ref="A105:D105"/>
    <mergeCell ref="A106:D106"/>
    <mergeCell ref="A104:D104"/>
    <mergeCell ref="A93:D93"/>
    <mergeCell ref="A94:D94"/>
    <mergeCell ref="A87:D87"/>
    <mergeCell ref="A1:E1"/>
    <mergeCell ref="A4:D4"/>
    <mergeCell ref="A6:D6"/>
    <mergeCell ref="A32:D32"/>
    <mergeCell ref="A15:D15"/>
    <mergeCell ref="B3:C3"/>
    <mergeCell ref="B14:C14"/>
    <mergeCell ref="A41:D41"/>
    <mergeCell ref="A57:D57"/>
    <mergeCell ref="A99:D99"/>
    <mergeCell ref="A100:D100"/>
    <mergeCell ref="A95:D95"/>
    <mergeCell ref="A96:D96"/>
    <mergeCell ref="A97:D97"/>
    <mergeCell ref="A98:D98"/>
  </mergeCells>
  <printOptions/>
  <pageMargins left="0.31496062992125984" right="0.15748031496062992" top="0.31496062992125984" bottom="0.2362204724409449" header="0.1968503937007874" footer="0.1574803149606299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13"/>
  <sheetViews>
    <sheetView zoomScalePageLayoutView="0" workbookViewId="0" topLeftCell="A1">
      <pane ySplit="1" topLeftCell="A98" activePane="bottomLeft" state="frozen"/>
      <selection pane="topLeft" activeCell="B1" sqref="B1"/>
      <selection pane="bottomLeft" activeCell="A111" sqref="A111:IV113"/>
    </sheetView>
  </sheetViews>
  <sheetFormatPr defaultColWidth="13.375" defaultRowHeight="12.75"/>
  <cols>
    <col min="1" max="1" width="3.00390625" style="1" customWidth="1"/>
    <col min="2" max="2" width="11.375" style="1" customWidth="1"/>
    <col min="3" max="3" width="11.75390625" style="1" customWidth="1"/>
    <col min="4" max="4" width="65.00390625" style="1" customWidth="1"/>
    <col min="5" max="5" width="13.625" style="1" customWidth="1"/>
    <col min="6" max="8" width="11.375" style="1" customWidth="1"/>
    <col min="9" max="98" width="12.375" style="1" customWidth="1"/>
    <col min="99" max="16384" width="13.375" style="1" customWidth="1"/>
  </cols>
  <sheetData>
    <row r="1" spans="1:5" ht="15.75">
      <c r="A1" s="121" t="s">
        <v>1552</v>
      </c>
      <c r="B1" s="121"/>
      <c r="C1" s="121"/>
      <c r="D1" s="121"/>
      <c r="E1" s="121"/>
    </row>
    <row r="2" spans="1:5" ht="33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41" t="s">
        <v>1943</v>
      </c>
      <c r="C3" s="141"/>
      <c r="D3" s="10"/>
      <c r="E3" s="16">
        <f>SUM(E4+E7)</f>
        <v>97736.14</v>
      </c>
    </row>
    <row r="4" spans="1:5" ht="13.5" customHeight="1">
      <c r="A4" s="118" t="s">
        <v>1944</v>
      </c>
      <c r="B4" s="119"/>
      <c r="C4" s="119"/>
      <c r="D4" s="120"/>
      <c r="E4" s="13">
        <f>SUM(E5:E6)</f>
        <v>6850.06</v>
      </c>
    </row>
    <row r="5" spans="1:5" ht="30">
      <c r="A5" s="11"/>
      <c r="B5" s="14" t="s">
        <v>1384</v>
      </c>
      <c r="C5" s="14" t="s">
        <v>145</v>
      </c>
      <c r="D5" s="14" t="s">
        <v>1405</v>
      </c>
      <c r="E5" s="15">
        <v>6055.05</v>
      </c>
    </row>
    <row r="6" spans="1:5" ht="15">
      <c r="A6" s="11"/>
      <c r="B6" s="14" t="s">
        <v>2487</v>
      </c>
      <c r="C6" s="14" t="s">
        <v>150</v>
      </c>
      <c r="D6" s="14" t="s">
        <v>2488</v>
      </c>
      <c r="E6" s="15">
        <v>795.01</v>
      </c>
    </row>
    <row r="7" spans="1:5" ht="16.5" customHeight="1">
      <c r="A7" s="118" t="s">
        <v>1241</v>
      </c>
      <c r="B7" s="119"/>
      <c r="C7" s="119"/>
      <c r="D7" s="120"/>
      <c r="E7" s="13">
        <f>SUM(E8:E12)</f>
        <v>90886.08</v>
      </c>
    </row>
    <row r="8" spans="1:5" ht="18" customHeight="1">
      <c r="A8" s="11"/>
      <c r="B8" s="17" t="s">
        <v>1518</v>
      </c>
      <c r="C8" s="14" t="s">
        <v>146</v>
      </c>
      <c r="D8" s="14" t="s">
        <v>1519</v>
      </c>
      <c r="E8" s="15">
        <v>4945.72</v>
      </c>
    </row>
    <row r="9" spans="1:5" ht="15">
      <c r="A9" s="11"/>
      <c r="B9" s="14" t="s">
        <v>120</v>
      </c>
      <c r="C9" s="14" t="s">
        <v>152</v>
      </c>
      <c r="D9" s="14" t="s">
        <v>121</v>
      </c>
      <c r="E9" s="15">
        <v>35146.5</v>
      </c>
    </row>
    <row r="10" spans="1:5" ht="15">
      <c r="A10" s="11"/>
      <c r="B10" s="14" t="s">
        <v>123</v>
      </c>
      <c r="C10" s="14" t="s">
        <v>152</v>
      </c>
      <c r="D10" s="14" t="s">
        <v>124</v>
      </c>
      <c r="E10" s="15">
        <v>3658.67</v>
      </c>
    </row>
    <row r="11" spans="1:5" ht="15">
      <c r="A11" s="11"/>
      <c r="B11" s="14" t="s">
        <v>865</v>
      </c>
      <c r="C11" s="14" t="s">
        <v>152</v>
      </c>
      <c r="D11" s="14" t="s">
        <v>1553</v>
      </c>
      <c r="E11" s="15">
        <v>46714.66</v>
      </c>
    </row>
    <row r="12" spans="1:5" ht="15">
      <c r="A12" s="11"/>
      <c r="B12" s="14" t="s">
        <v>1777</v>
      </c>
      <c r="C12" s="14" t="s">
        <v>145</v>
      </c>
      <c r="D12" s="14" t="s">
        <v>1778</v>
      </c>
      <c r="E12" s="15">
        <v>420.53</v>
      </c>
    </row>
    <row r="13" spans="1:5" ht="15">
      <c r="A13" s="10"/>
      <c r="B13" s="141" t="s">
        <v>1978</v>
      </c>
      <c r="C13" s="141"/>
      <c r="D13" s="10"/>
      <c r="E13" s="16">
        <f>SUM(E14+E22+E39+E52+E57+E67+E68+E81+E93)</f>
        <v>303399.04500000004</v>
      </c>
    </row>
    <row r="14" spans="1:5" ht="18.75" customHeight="1">
      <c r="A14" s="118" t="s">
        <v>1235</v>
      </c>
      <c r="B14" s="119"/>
      <c r="C14" s="119"/>
      <c r="D14" s="120"/>
      <c r="E14" s="13">
        <f>SUM(E15:E17)</f>
        <v>6863.1900000000005</v>
      </c>
    </row>
    <row r="15" spans="1:5" ht="15">
      <c r="A15" s="14"/>
      <c r="B15" s="14" t="s">
        <v>1764</v>
      </c>
      <c r="C15" s="14" t="s">
        <v>145</v>
      </c>
      <c r="D15" s="14" t="s">
        <v>1769</v>
      </c>
      <c r="E15" s="15">
        <v>364.92</v>
      </c>
    </row>
    <row r="16" spans="1:5" ht="15">
      <c r="A16" s="14"/>
      <c r="B16" s="14" t="s">
        <v>2476</v>
      </c>
      <c r="C16" s="14" t="s">
        <v>147</v>
      </c>
      <c r="D16" s="14" t="s">
        <v>749</v>
      </c>
      <c r="E16" s="15">
        <v>3462</v>
      </c>
    </row>
    <row r="17" spans="1:5" ht="15">
      <c r="A17" s="14"/>
      <c r="B17" s="14" t="s">
        <v>1652</v>
      </c>
      <c r="C17" s="14" t="s">
        <v>1942</v>
      </c>
      <c r="D17" s="14" t="s">
        <v>1657</v>
      </c>
      <c r="E17" s="15">
        <v>3036.27</v>
      </c>
    </row>
    <row r="18" spans="1:5" ht="15">
      <c r="A18" s="14"/>
      <c r="B18" s="14" t="s">
        <v>1434</v>
      </c>
      <c r="C18" s="14" t="s">
        <v>145</v>
      </c>
      <c r="D18" s="14" t="s">
        <v>1168</v>
      </c>
      <c r="E18" s="15">
        <v>42.97</v>
      </c>
    </row>
    <row r="19" spans="1:5" ht="15">
      <c r="A19" s="14"/>
      <c r="B19" s="14" t="s">
        <v>443</v>
      </c>
      <c r="C19" s="14" t="s">
        <v>147</v>
      </c>
      <c r="D19" s="14" t="s">
        <v>448</v>
      </c>
      <c r="E19" s="15">
        <v>4809</v>
      </c>
    </row>
    <row r="20" spans="1:5" ht="18" customHeight="1">
      <c r="A20" s="14"/>
      <c r="B20" s="14" t="s">
        <v>1959</v>
      </c>
      <c r="C20" s="14" t="s">
        <v>148</v>
      </c>
      <c r="D20" s="14" t="s">
        <v>1936</v>
      </c>
      <c r="E20" s="15">
        <v>5763.58</v>
      </c>
    </row>
    <row r="21" spans="1:5" ht="15">
      <c r="A21" s="14"/>
      <c r="B21" s="14" t="s">
        <v>796</v>
      </c>
      <c r="C21" s="14" t="s">
        <v>150</v>
      </c>
      <c r="D21" s="14" t="s">
        <v>2489</v>
      </c>
      <c r="E21" s="15">
        <v>2918.43</v>
      </c>
    </row>
    <row r="22" spans="1:5" ht="17.25" customHeight="1">
      <c r="A22" s="118" t="s">
        <v>1947</v>
      </c>
      <c r="B22" s="119"/>
      <c r="C22" s="119"/>
      <c r="D22" s="120"/>
      <c r="E22" s="13">
        <f>SUM(E23:E38)</f>
        <v>28001.040000000005</v>
      </c>
    </row>
    <row r="23" spans="1:5" ht="15">
      <c r="A23" s="14"/>
      <c r="B23" s="14" t="s">
        <v>1779</v>
      </c>
      <c r="C23" s="14" t="s">
        <v>145</v>
      </c>
      <c r="D23" s="14" t="s">
        <v>1780</v>
      </c>
      <c r="E23" s="15">
        <v>205.08</v>
      </c>
    </row>
    <row r="24" spans="1:5" ht="15">
      <c r="A24" s="14"/>
      <c r="B24" s="14" t="s">
        <v>2463</v>
      </c>
      <c r="C24" s="14" t="s">
        <v>147</v>
      </c>
      <c r="D24" s="14" t="s">
        <v>348</v>
      </c>
      <c r="E24" s="15">
        <v>688</v>
      </c>
    </row>
    <row r="25" spans="1:5" ht="15">
      <c r="A25" s="14"/>
      <c r="B25" s="14" t="s">
        <v>2314</v>
      </c>
      <c r="C25" s="14" t="s">
        <v>148</v>
      </c>
      <c r="D25" s="14" t="s">
        <v>2319</v>
      </c>
      <c r="E25" s="15">
        <v>875.1</v>
      </c>
    </row>
    <row r="26" spans="1:5" ht="15">
      <c r="A26" s="14"/>
      <c r="B26" s="14" t="s">
        <v>911</v>
      </c>
      <c r="C26" s="14" t="s">
        <v>149</v>
      </c>
      <c r="D26" s="14" t="s">
        <v>2498</v>
      </c>
      <c r="E26" s="15">
        <v>7265.08</v>
      </c>
    </row>
    <row r="27" spans="1:5" ht="15">
      <c r="A27" s="14"/>
      <c r="B27" s="14" t="s">
        <v>1777</v>
      </c>
      <c r="C27" s="14" t="s">
        <v>149</v>
      </c>
      <c r="D27" s="14" t="s">
        <v>2599</v>
      </c>
      <c r="E27" s="15">
        <v>7169.14</v>
      </c>
    </row>
    <row r="28" spans="1:5" ht="15">
      <c r="A28" s="14"/>
      <c r="B28" s="14" t="s">
        <v>1856</v>
      </c>
      <c r="C28" s="14" t="s">
        <v>1940</v>
      </c>
      <c r="D28" s="14" t="s">
        <v>1867</v>
      </c>
      <c r="E28" s="15">
        <v>256</v>
      </c>
    </row>
    <row r="29" spans="1:5" ht="15">
      <c r="A29" s="14"/>
      <c r="B29" s="14" t="s">
        <v>21</v>
      </c>
      <c r="C29" s="14" t="s">
        <v>1940</v>
      </c>
      <c r="D29" s="14" t="s">
        <v>30</v>
      </c>
      <c r="E29" s="15">
        <v>508</v>
      </c>
    </row>
    <row r="30" spans="1:5" ht="15">
      <c r="A30" s="14"/>
      <c r="B30" s="14" t="s">
        <v>815</v>
      </c>
      <c r="C30" s="14" t="s">
        <v>1940</v>
      </c>
      <c r="D30" s="14" t="s">
        <v>824</v>
      </c>
      <c r="E30" s="15">
        <v>1103</v>
      </c>
    </row>
    <row r="31" spans="1:5" ht="30.75" customHeight="1">
      <c r="A31" s="14"/>
      <c r="B31" s="14" t="s">
        <v>77</v>
      </c>
      <c r="C31" s="14" t="s">
        <v>1941</v>
      </c>
      <c r="D31" s="14" t="s">
        <v>80</v>
      </c>
      <c r="E31" s="15">
        <v>3040.43</v>
      </c>
    </row>
    <row r="32" spans="1:5" ht="15">
      <c r="A32" s="14"/>
      <c r="B32" s="14" t="s">
        <v>1777</v>
      </c>
      <c r="C32" s="14" t="s">
        <v>1941</v>
      </c>
      <c r="D32" s="14" t="s">
        <v>2049</v>
      </c>
      <c r="E32" s="15">
        <v>86.46</v>
      </c>
    </row>
    <row r="33" spans="1:5" ht="15">
      <c r="A33" s="14"/>
      <c r="B33" s="14" t="s">
        <v>1777</v>
      </c>
      <c r="C33" s="14" t="s">
        <v>1941</v>
      </c>
      <c r="D33" s="14" t="s">
        <v>1134</v>
      </c>
      <c r="E33" s="15">
        <f>56.18*6</f>
        <v>337.08</v>
      </c>
    </row>
    <row r="34" spans="1:5" ht="44.25" customHeight="1">
      <c r="A34" s="14"/>
      <c r="B34" s="14" t="s">
        <v>1054</v>
      </c>
      <c r="C34" s="14" t="s">
        <v>1942</v>
      </c>
      <c r="D34" s="14" t="s">
        <v>1057</v>
      </c>
      <c r="E34" s="15">
        <v>4703.93</v>
      </c>
    </row>
    <row r="35" spans="1:5" ht="15">
      <c r="A35" s="14"/>
      <c r="B35" s="15" t="s">
        <v>1777</v>
      </c>
      <c r="C35" s="14" t="s">
        <v>1942</v>
      </c>
      <c r="D35" s="14" t="s">
        <v>1066</v>
      </c>
      <c r="E35" s="15">
        <v>613.52</v>
      </c>
    </row>
    <row r="36" spans="1:5" ht="15">
      <c r="A36" s="14"/>
      <c r="B36" s="14" t="s">
        <v>1388</v>
      </c>
      <c r="C36" s="14" t="s">
        <v>150</v>
      </c>
      <c r="D36" s="14" t="s">
        <v>2490</v>
      </c>
      <c r="E36" s="15">
        <v>349</v>
      </c>
    </row>
    <row r="37" spans="1:5" ht="15">
      <c r="A37" s="14"/>
      <c r="B37" s="14" t="s">
        <v>1779</v>
      </c>
      <c r="C37" s="14" t="s">
        <v>150</v>
      </c>
      <c r="D37" s="14" t="s">
        <v>313</v>
      </c>
      <c r="E37" s="15">
        <v>27.22</v>
      </c>
    </row>
    <row r="38" spans="1:5" ht="15">
      <c r="A38" s="14"/>
      <c r="B38" s="14" t="s">
        <v>227</v>
      </c>
      <c r="C38" s="14" t="s">
        <v>144</v>
      </c>
      <c r="D38" s="14" t="s">
        <v>2491</v>
      </c>
      <c r="E38" s="15">
        <v>774</v>
      </c>
    </row>
    <row r="39" spans="1:5" ht="17.25" customHeight="1">
      <c r="A39" s="118" t="s">
        <v>1948</v>
      </c>
      <c r="B39" s="119"/>
      <c r="C39" s="119"/>
      <c r="D39" s="120"/>
      <c r="E39" s="13">
        <f>SUM(E40:E51)</f>
        <v>21199.93</v>
      </c>
    </row>
    <row r="40" spans="1:5" ht="30">
      <c r="A40" s="14"/>
      <c r="B40" s="17" t="s">
        <v>2187</v>
      </c>
      <c r="C40" s="14" t="s">
        <v>146</v>
      </c>
      <c r="D40" s="14" t="s">
        <v>173</v>
      </c>
      <c r="E40" s="15">
        <v>1392.55</v>
      </c>
    </row>
    <row r="41" spans="1:5" ht="14.25" customHeight="1">
      <c r="A41" s="14"/>
      <c r="B41" s="17" t="s">
        <v>2188</v>
      </c>
      <c r="C41" s="14" t="s">
        <v>146</v>
      </c>
      <c r="D41" s="14" t="s">
        <v>2194</v>
      </c>
      <c r="E41" s="15">
        <v>1417.92</v>
      </c>
    </row>
    <row r="42" spans="1:5" ht="17.25" customHeight="1">
      <c r="A42" s="14"/>
      <c r="B42" s="17" t="s">
        <v>158</v>
      </c>
      <c r="C42" s="14" t="s">
        <v>146</v>
      </c>
      <c r="D42" s="14" t="s">
        <v>1413</v>
      </c>
      <c r="E42" s="15">
        <v>6922.31</v>
      </c>
    </row>
    <row r="43" spans="1:5" ht="15">
      <c r="A43" s="14"/>
      <c r="B43" s="17" t="s">
        <v>171</v>
      </c>
      <c r="C43" s="14" t="s">
        <v>145</v>
      </c>
      <c r="D43" s="14" t="s">
        <v>172</v>
      </c>
      <c r="E43" s="15">
        <v>5676.28</v>
      </c>
    </row>
    <row r="44" spans="1:5" ht="15">
      <c r="A44" s="14"/>
      <c r="B44" s="17" t="s">
        <v>1734</v>
      </c>
      <c r="C44" s="14" t="s">
        <v>145</v>
      </c>
      <c r="D44" s="14" t="s">
        <v>1740</v>
      </c>
      <c r="E44" s="15">
        <v>1188.65</v>
      </c>
    </row>
    <row r="45" spans="1:5" ht="15">
      <c r="A45" s="14"/>
      <c r="B45" s="17" t="s">
        <v>2309</v>
      </c>
      <c r="C45" s="14" t="s">
        <v>148</v>
      </c>
      <c r="D45" s="14" t="s">
        <v>2311</v>
      </c>
      <c r="E45" s="15">
        <v>617.87</v>
      </c>
    </row>
    <row r="46" spans="1:5" ht="15">
      <c r="A46" s="14"/>
      <c r="B46" s="17" t="s">
        <v>35</v>
      </c>
      <c r="C46" s="14" t="s">
        <v>1940</v>
      </c>
      <c r="D46" s="14" t="s">
        <v>2311</v>
      </c>
      <c r="E46" s="15">
        <v>681.3</v>
      </c>
    </row>
    <row r="47" spans="1:5" ht="15">
      <c r="A47" s="14"/>
      <c r="B47" s="17" t="s">
        <v>1113</v>
      </c>
      <c r="C47" s="14" t="s">
        <v>1941</v>
      </c>
      <c r="D47" s="14" t="s">
        <v>1120</v>
      </c>
      <c r="E47" s="15">
        <v>808.56</v>
      </c>
    </row>
    <row r="48" spans="1:5" ht="15">
      <c r="A48" s="14"/>
      <c r="B48" s="17" t="s">
        <v>56</v>
      </c>
      <c r="C48" s="14" t="s">
        <v>1942</v>
      </c>
      <c r="D48" s="14" t="s">
        <v>58</v>
      </c>
      <c r="E48" s="15">
        <v>947.51</v>
      </c>
    </row>
    <row r="49" spans="1:5" ht="15">
      <c r="A49" s="14"/>
      <c r="B49" s="17" t="s">
        <v>1275</v>
      </c>
      <c r="C49" s="14" t="s">
        <v>1942</v>
      </c>
      <c r="D49" s="14" t="s">
        <v>2545</v>
      </c>
      <c r="E49" s="15">
        <v>529.98</v>
      </c>
    </row>
    <row r="50" spans="1:5" ht="15">
      <c r="A50" s="14"/>
      <c r="B50" s="17" t="s">
        <v>965</v>
      </c>
      <c r="C50" s="14" t="s">
        <v>150</v>
      </c>
      <c r="D50" s="14" t="s">
        <v>2492</v>
      </c>
      <c r="E50" s="15">
        <v>330</v>
      </c>
    </row>
    <row r="51" spans="1:5" ht="15">
      <c r="A51" s="14"/>
      <c r="B51" s="17" t="s">
        <v>967</v>
      </c>
      <c r="C51" s="14" t="s">
        <v>150</v>
      </c>
      <c r="D51" s="14" t="s">
        <v>2493</v>
      </c>
      <c r="E51" s="15">
        <v>687</v>
      </c>
    </row>
    <row r="52" spans="1:5" ht="15.75" customHeight="1">
      <c r="A52" s="118" t="s">
        <v>1951</v>
      </c>
      <c r="B52" s="119"/>
      <c r="C52" s="119"/>
      <c r="D52" s="120"/>
      <c r="E52" s="13">
        <f>SUM(E53:E56)</f>
        <v>9082.589999999998</v>
      </c>
    </row>
    <row r="53" spans="1:5" ht="15">
      <c r="A53" s="14"/>
      <c r="B53" s="14" t="s">
        <v>2537</v>
      </c>
      <c r="C53" s="14" t="s">
        <v>149</v>
      </c>
      <c r="D53" s="14" t="s">
        <v>2538</v>
      </c>
      <c r="E53" s="15">
        <v>1743.03</v>
      </c>
    </row>
    <row r="54" spans="1:5" ht="15">
      <c r="A54" s="14"/>
      <c r="B54" s="14" t="s">
        <v>370</v>
      </c>
      <c r="C54" s="14" t="s">
        <v>149</v>
      </c>
      <c r="D54" s="14" t="s">
        <v>2012</v>
      </c>
      <c r="E54" s="15">
        <v>28.01</v>
      </c>
    </row>
    <row r="55" spans="1:5" ht="15">
      <c r="A55" s="14"/>
      <c r="B55" s="14" t="s">
        <v>850</v>
      </c>
      <c r="C55" s="14" t="s">
        <v>152</v>
      </c>
      <c r="D55" s="14" t="s">
        <v>1684</v>
      </c>
      <c r="E55" s="15">
        <v>6682.24</v>
      </c>
    </row>
    <row r="56" spans="1:5" ht="15">
      <c r="A56" s="14"/>
      <c r="B56" s="14" t="s">
        <v>994</v>
      </c>
      <c r="C56" s="14" t="s">
        <v>1942</v>
      </c>
      <c r="D56" s="14" t="s">
        <v>997</v>
      </c>
      <c r="E56" s="15">
        <v>629.31</v>
      </c>
    </row>
    <row r="57" spans="1:5" ht="18" customHeight="1">
      <c r="A57" s="118" t="s">
        <v>192</v>
      </c>
      <c r="B57" s="119"/>
      <c r="C57" s="119"/>
      <c r="D57" s="120"/>
      <c r="E57" s="13">
        <f>SUM(E58:E66)</f>
        <v>5200.37</v>
      </c>
    </row>
    <row r="58" spans="1:5" ht="15">
      <c r="A58" s="14"/>
      <c r="B58" s="14" t="s">
        <v>2595</v>
      </c>
      <c r="C58" s="14" t="s">
        <v>149</v>
      </c>
      <c r="D58" s="14" t="s">
        <v>1783</v>
      </c>
      <c r="E58" s="15">
        <v>628.01</v>
      </c>
    </row>
    <row r="59" spans="1:5" ht="15">
      <c r="A59" s="14"/>
      <c r="B59" s="14" t="s">
        <v>1531</v>
      </c>
      <c r="C59" s="14" t="s">
        <v>149</v>
      </c>
      <c r="D59" s="14" t="s">
        <v>1554</v>
      </c>
      <c r="E59" s="15">
        <v>259.33</v>
      </c>
    </row>
    <row r="60" spans="1:5" ht="15">
      <c r="A60" s="14"/>
      <c r="B60" s="14" t="s">
        <v>1777</v>
      </c>
      <c r="C60" s="14" t="s">
        <v>1940</v>
      </c>
      <c r="D60" s="14" t="s">
        <v>1647</v>
      </c>
      <c r="E60" s="15">
        <f>41.29*3</f>
        <v>123.87</v>
      </c>
    </row>
    <row r="61" spans="1:5" ht="15">
      <c r="A61" s="14"/>
      <c r="B61" s="14" t="s">
        <v>2201</v>
      </c>
      <c r="C61" s="14" t="s">
        <v>1942</v>
      </c>
      <c r="D61" s="14" t="s">
        <v>2202</v>
      </c>
      <c r="E61" s="15">
        <v>726.72</v>
      </c>
    </row>
    <row r="62" spans="1:5" ht="15">
      <c r="A62" s="14"/>
      <c r="B62" s="18" t="s">
        <v>1282</v>
      </c>
      <c r="C62" s="14" t="s">
        <v>1942</v>
      </c>
      <c r="D62" s="14" t="s">
        <v>2202</v>
      </c>
      <c r="E62" s="18">
        <v>923.13</v>
      </c>
    </row>
    <row r="63" spans="1:5" ht="15">
      <c r="A63" s="14"/>
      <c r="B63" s="14" t="s">
        <v>1095</v>
      </c>
      <c r="C63" s="14" t="s">
        <v>150</v>
      </c>
      <c r="D63" s="14" t="s">
        <v>2567</v>
      </c>
      <c r="E63" s="15">
        <v>196.61</v>
      </c>
    </row>
    <row r="64" spans="1:5" ht="15">
      <c r="A64" s="14"/>
      <c r="B64" s="14" t="s">
        <v>1096</v>
      </c>
      <c r="C64" s="14" t="s">
        <v>151</v>
      </c>
      <c r="D64" s="14" t="s">
        <v>1177</v>
      </c>
      <c r="E64" s="15">
        <v>1105.3</v>
      </c>
    </row>
    <row r="65" spans="1:5" ht="15">
      <c r="A65" s="14"/>
      <c r="B65" s="14" t="s">
        <v>1779</v>
      </c>
      <c r="C65" s="14" t="s">
        <v>151</v>
      </c>
      <c r="D65" s="14" t="s">
        <v>2494</v>
      </c>
      <c r="E65" s="15">
        <v>300</v>
      </c>
    </row>
    <row r="66" spans="1:5" ht="15">
      <c r="A66" s="14"/>
      <c r="B66" s="14" t="s">
        <v>1779</v>
      </c>
      <c r="C66" s="14" t="s">
        <v>151</v>
      </c>
      <c r="D66" s="14" t="s">
        <v>1537</v>
      </c>
      <c r="E66" s="15">
        <v>937.4</v>
      </c>
    </row>
    <row r="67" spans="1:5" ht="18" customHeight="1">
      <c r="A67" s="118" t="s">
        <v>196</v>
      </c>
      <c r="B67" s="119"/>
      <c r="C67" s="119"/>
      <c r="D67" s="120"/>
      <c r="E67" s="13">
        <v>59178.6</v>
      </c>
    </row>
    <row r="68" spans="1:5" ht="18" customHeight="1">
      <c r="A68" s="118" t="s">
        <v>199</v>
      </c>
      <c r="B68" s="119"/>
      <c r="C68" s="119"/>
      <c r="D68" s="120"/>
      <c r="E68" s="13">
        <f>SUM(E69:E80)</f>
        <v>147166.34099999996</v>
      </c>
    </row>
    <row r="69" spans="1:5" ht="15">
      <c r="A69" s="14"/>
      <c r="B69" s="14">
        <v>3793.5</v>
      </c>
      <c r="C69" s="14" t="s">
        <v>146</v>
      </c>
      <c r="D69" s="14">
        <v>3.12</v>
      </c>
      <c r="E69" s="15">
        <f>B69*D69</f>
        <v>11835.720000000001</v>
      </c>
    </row>
    <row r="70" spans="1:5" ht="15">
      <c r="A70" s="14"/>
      <c r="B70" s="14">
        <v>3793.5</v>
      </c>
      <c r="C70" s="14" t="s">
        <v>145</v>
      </c>
      <c r="D70" s="14">
        <v>3.106</v>
      </c>
      <c r="E70" s="15">
        <f>B70*D70</f>
        <v>11782.610999999999</v>
      </c>
    </row>
    <row r="71" spans="1:5" ht="15">
      <c r="A71" s="14"/>
      <c r="B71" s="14">
        <v>3793.5</v>
      </c>
      <c r="C71" s="14" t="s">
        <v>147</v>
      </c>
      <c r="D71" s="14">
        <v>3.324</v>
      </c>
      <c r="E71" s="15">
        <f>B71*D71</f>
        <v>12609.594</v>
      </c>
    </row>
    <row r="72" spans="1:5" ht="15">
      <c r="A72" s="14"/>
      <c r="B72" s="14">
        <v>3779.2</v>
      </c>
      <c r="C72" s="14" t="s">
        <v>148</v>
      </c>
      <c r="D72" s="14">
        <v>3.5</v>
      </c>
      <c r="E72" s="15">
        <f aca="true" t="shared" si="0" ref="E72:E80">B72*D72</f>
        <v>13227.199999999999</v>
      </c>
    </row>
    <row r="73" spans="1:5" ht="15">
      <c r="A73" s="14"/>
      <c r="B73" s="14">
        <v>3779.2</v>
      </c>
      <c r="C73" s="14" t="s">
        <v>149</v>
      </c>
      <c r="D73" s="14">
        <v>3.159</v>
      </c>
      <c r="E73" s="15">
        <f t="shared" si="0"/>
        <v>11938.492799999998</v>
      </c>
    </row>
    <row r="74" spans="1:5" ht="15">
      <c r="A74" s="14"/>
      <c r="B74" s="14">
        <v>3779.2</v>
      </c>
      <c r="C74" s="14" t="s">
        <v>152</v>
      </c>
      <c r="D74" s="14">
        <v>3.526</v>
      </c>
      <c r="E74" s="15">
        <f t="shared" si="0"/>
        <v>13325.4592</v>
      </c>
    </row>
    <row r="75" spans="1:5" ht="15">
      <c r="A75" s="14"/>
      <c r="B75" s="14">
        <v>3779.2</v>
      </c>
      <c r="C75" s="14" t="s">
        <v>1940</v>
      </c>
      <c r="D75" s="14">
        <v>3</v>
      </c>
      <c r="E75" s="15">
        <f t="shared" si="0"/>
        <v>11337.599999999999</v>
      </c>
    </row>
    <row r="76" spans="1:5" ht="15">
      <c r="A76" s="14"/>
      <c r="B76" s="14">
        <v>3779.2</v>
      </c>
      <c r="C76" s="14" t="s">
        <v>1941</v>
      </c>
      <c r="D76" s="14">
        <v>3.12</v>
      </c>
      <c r="E76" s="15">
        <f t="shared" si="0"/>
        <v>11791.104</v>
      </c>
    </row>
    <row r="77" spans="1:5" ht="15">
      <c r="A77" s="14"/>
      <c r="B77" s="14">
        <v>3779.2</v>
      </c>
      <c r="C77" s="14" t="s">
        <v>1942</v>
      </c>
      <c r="D77" s="14">
        <v>3.69</v>
      </c>
      <c r="E77" s="15">
        <f t="shared" si="0"/>
        <v>13945.248</v>
      </c>
    </row>
    <row r="78" spans="1:5" ht="15">
      <c r="A78" s="14"/>
      <c r="B78" s="14">
        <v>3779.2</v>
      </c>
      <c r="C78" s="14" t="s">
        <v>150</v>
      </c>
      <c r="D78" s="14">
        <v>3.12</v>
      </c>
      <c r="E78" s="15">
        <f t="shared" si="0"/>
        <v>11791.104</v>
      </c>
    </row>
    <row r="79" spans="1:5" ht="15">
      <c r="A79" s="14"/>
      <c r="B79" s="14">
        <v>3779.2</v>
      </c>
      <c r="C79" s="14" t="s">
        <v>144</v>
      </c>
      <c r="D79" s="14">
        <v>3.12</v>
      </c>
      <c r="E79" s="15">
        <f t="shared" si="0"/>
        <v>11791.104</v>
      </c>
    </row>
    <row r="80" spans="1:5" ht="15">
      <c r="A80" s="14"/>
      <c r="B80" s="14">
        <v>3779.2</v>
      </c>
      <c r="C80" s="14" t="s">
        <v>151</v>
      </c>
      <c r="D80" s="14">
        <v>3.12</v>
      </c>
      <c r="E80" s="15">
        <f t="shared" si="0"/>
        <v>11791.104</v>
      </c>
    </row>
    <row r="81" spans="1:5" ht="16.5" customHeight="1">
      <c r="A81" s="118" t="s">
        <v>194</v>
      </c>
      <c r="B81" s="119"/>
      <c r="C81" s="119"/>
      <c r="D81" s="120"/>
      <c r="E81" s="13">
        <f>SUM(E82:E92)</f>
        <v>13737.839999999998</v>
      </c>
    </row>
    <row r="82" spans="1:5" ht="15">
      <c r="A82" s="14"/>
      <c r="B82" s="14" t="s">
        <v>1409</v>
      </c>
      <c r="C82" s="14" t="s">
        <v>145</v>
      </c>
      <c r="D82" s="14" t="s">
        <v>1412</v>
      </c>
      <c r="E82" s="15">
        <v>215.31</v>
      </c>
    </row>
    <row r="83" spans="1:5" ht="15">
      <c r="A83" s="14"/>
      <c r="B83" s="14" t="s">
        <v>750</v>
      </c>
      <c r="C83" s="14" t="s">
        <v>147</v>
      </c>
      <c r="D83" s="14" t="s">
        <v>752</v>
      </c>
      <c r="E83" s="15">
        <v>479</v>
      </c>
    </row>
    <row r="84" spans="1:5" ht="15.75" customHeight="1">
      <c r="A84" s="14"/>
      <c r="B84" s="14" t="s">
        <v>321</v>
      </c>
      <c r="C84" s="14" t="s">
        <v>147</v>
      </c>
      <c r="D84" s="14" t="s">
        <v>326</v>
      </c>
      <c r="E84" s="15">
        <v>1527</v>
      </c>
    </row>
    <row r="85" spans="1:5" ht="15">
      <c r="A85" s="14"/>
      <c r="B85" s="14" t="s">
        <v>872</v>
      </c>
      <c r="C85" s="14" t="s">
        <v>152</v>
      </c>
      <c r="D85" s="14" t="s">
        <v>874</v>
      </c>
      <c r="E85" s="15">
        <v>6305</v>
      </c>
    </row>
    <row r="86" spans="1:5" ht="15">
      <c r="A86" s="14"/>
      <c r="B86" s="14" t="s">
        <v>1872</v>
      </c>
      <c r="C86" s="14" t="s">
        <v>1940</v>
      </c>
      <c r="D86" s="14" t="s">
        <v>1886</v>
      </c>
      <c r="E86" s="15">
        <v>571</v>
      </c>
    </row>
    <row r="87" spans="1:5" ht="15">
      <c r="A87" s="14"/>
      <c r="B87" s="14" t="s">
        <v>1894</v>
      </c>
      <c r="C87" s="14" t="s">
        <v>1940</v>
      </c>
      <c r="D87" s="14" t="s">
        <v>1896</v>
      </c>
      <c r="E87" s="15">
        <v>945</v>
      </c>
    </row>
    <row r="88" spans="1:5" ht="15">
      <c r="A88" s="14"/>
      <c r="B88" s="14" t="s">
        <v>2057</v>
      </c>
      <c r="C88" s="14" t="s">
        <v>1941</v>
      </c>
      <c r="D88" s="14" t="s">
        <v>2066</v>
      </c>
      <c r="E88" s="15">
        <v>542.08</v>
      </c>
    </row>
    <row r="89" spans="1:5" ht="15">
      <c r="A89" s="14"/>
      <c r="B89" s="14" t="s">
        <v>1061</v>
      </c>
      <c r="C89" s="14" t="s">
        <v>1942</v>
      </c>
      <c r="D89" s="14" t="s">
        <v>1062</v>
      </c>
      <c r="E89" s="15">
        <v>2614.9</v>
      </c>
    </row>
    <row r="90" spans="1:5" ht="15">
      <c r="A90" s="14"/>
      <c r="B90" s="14" t="s">
        <v>2250</v>
      </c>
      <c r="C90" s="14" t="s">
        <v>150</v>
      </c>
      <c r="D90" s="14" t="s">
        <v>2495</v>
      </c>
      <c r="E90" s="15">
        <v>351.55</v>
      </c>
    </row>
    <row r="91" spans="1:5" ht="15">
      <c r="A91" s="14"/>
      <c r="B91" s="14" t="s">
        <v>1073</v>
      </c>
      <c r="C91" s="14" t="s">
        <v>150</v>
      </c>
      <c r="D91" s="14" t="s">
        <v>2496</v>
      </c>
      <c r="E91" s="15">
        <v>46</v>
      </c>
    </row>
    <row r="92" spans="1:5" ht="15">
      <c r="A92" s="14"/>
      <c r="B92" s="14" t="s">
        <v>1080</v>
      </c>
      <c r="C92" s="14" t="s">
        <v>151</v>
      </c>
      <c r="D92" s="14" t="s">
        <v>2497</v>
      </c>
      <c r="E92" s="15">
        <v>141</v>
      </c>
    </row>
    <row r="93" spans="1:5" ht="18" customHeight="1">
      <c r="A93" s="118" t="s">
        <v>200</v>
      </c>
      <c r="B93" s="119"/>
      <c r="C93" s="119"/>
      <c r="D93" s="120"/>
      <c r="E93" s="13">
        <f>SUM(E94:E98)</f>
        <v>12969.144</v>
      </c>
    </row>
    <row r="94" spans="1:5" ht="15">
      <c r="A94" s="14"/>
      <c r="B94" s="14" t="s">
        <v>1424</v>
      </c>
      <c r="C94" s="14" t="s">
        <v>1424</v>
      </c>
      <c r="D94" s="14" t="s">
        <v>1488</v>
      </c>
      <c r="E94" s="15">
        <v>4097.04</v>
      </c>
    </row>
    <row r="95" spans="1:5" ht="15">
      <c r="A95" s="14"/>
      <c r="B95" s="14" t="s">
        <v>1777</v>
      </c>
      <c r="C95" s="14" t="s">
        <v>148</v>
      </c>
      <c r="D95" s="14" t="s">
        <v>1499</v>
      </c>
      <c r="E95" s="15">
        <f>3779.2*0.47</f>
        <v>1776.2239999999997</v>
      </c>
    </row>
    <row r="96" spans="1:5" ht="15">
      <c r="A96" s="14"/>
      <c r="B96" s="14" t="s">
        <v>129</v>
      </c>
      <c r="C96" s="14" t="s">
        <v>152</v>
      </c>
      <c r="D96" s="14" t="s">
        <v>137</v>
      </c>
      <c r="E96" s="15">
        <v>5186.6</v>
      </c>
    </row>
    <row r="97" spans="1:5" ht="15">
      <c r="A97" s="14"/>
      <c r="B97" s="14" t="s">
        <v>138</v>
      </c>
      <c r="C97" s="14" t="s">
        <v>152</v>
      </c>
      <c r="D97" s="14" t="s">
        <v>139</v>
      </c>
      <c r="E97" s="15">
        <v>1600</v>
      </c>
    </row>
    <row r="98" spans="1:5" ht="15">
      <c r="A98" s="14"/>
      <c r="B98" s="14" t="s">
        <v>180</v>
      </c>
      <c r="C98" s="14" t="s">
        <v>1940</v>
      </c>
      <c r="D98" s="14" t="s">
        <v>5</v>
      </c>
      <c r="E98" s="15">
        <v>309.28</v>
      </c>
    </row>
    <row r="99" spans="1:5" ht="15">
      <c r="A99" s="116" t="s">
        <v>226</v>
      </c>
      <c r="B99" s="116"/>
      <c r="C99" s="116"/>
      <c r="D99" s="116"/>
      <c r="E99" s="18">
        <v>41722.37</v>
      </c>
    </row>
    <row r="100" spans="1:5" ht="15">
      <c r="A100" s="116" t="s">
        <v>217</v>
      </c>
      <c r="B100" s="116"/>
      <c r="C100" s="116"/>
      <c r="D100" s="116"/>
      <c r="E100" s="18">
        <v>53175.82</v>
      </c>
    </row>
    <row r="101" spans="1:5" ht="15">
      <c r="A101" s="116" t="s">
        <v>1292</v>
      </c>
      <c r="B101" s="116"/>
      <c r="C101" s="116"/>
      <c r="D101" s="116"/>
      <c r="E101" s="18">
        <v>82718.76</v>
      </c>
    </row>
    <row r="102" spans="1:5" ht="15">
      <c r="A102" s="117" t="s">
        <v>1293</v>
      </c>
      <c r="B102" s="117"/>
      <c r="C102" s="117"/>
      <c r="D102" s="117"/>
      <c r="E102" s="18">
        <f>SUM(E3+E13+E99+E100+E101)</f>
        <v>578752.135</v>
      </c>
    </row>
    <row r="103" spans="1:5" ht="15">
      <c r="A103" s="113" t="s">
        <v>1294</v>
      </c>
      <c r="B103" s="113"/>
      <c r="C103" s="113"/>
      <c r="D103" s="113"/>
      <c r="E103" s="18">
        <v>696793.01</v>
      </c>
    </row>
    <row r="104" spans="1:5" ht="15">
      <c r="A104" s="113" t="s">
        <v>1295</v>
      </c>
      <c r="B104" s="113"/>
      <c r="C104" s="113"/>
      <c r="D104" s="113"/>
      <c r="E104" s="18">
        <v>106301.75</v>
      </c>
    </row>
    <row r="105" spans="1:5" ht="15">
      <c r="A105" s="113" t="s">
        <v>831</v>
      </c>
      <c r="B105" s="113"/>
      <c r="C105" s="113"/>
      <c r="D105" s="113"/>
      <c r="E105" s="18">
        <v>1784951.73</v>
      </c>
    </row>
    <row r="106" spans="1:5" ht="15">
      <c r="A106" s="113" t="s">
        <v>832</v>
      </c>
      <c r="B106" s="113"/>
      <c r="C106" s="113"/>
      <c r="D106" s="113"/>
      <c r="E106" s="18">
        <v>1405068.66</v>
      </c>
    </row>
    <row r="107" spans="1:5" ht="15">
      <c r="A107" s="113" t="s">
        <v>833</v>
      </c>
      <c r="B107" s="113"/>
      <c r="C107" s="113"/>
      <c r="D107" s="113"/>
      <c r="E107" s="18">
        <v>1816854.45</v>
      </c>
    </row>
    <row r="108" spans="1:5" ht="15">
      <c r="A108" s="113" t="s">
        <v>834</v>
      </c>
      <c r="B108" s="113"/>
      <c r="C108" s="113"/>
      <c r="D108" s="113"/>
      <c r="E108" s="18">
        <v>248580.07</v>
      </c>
    </row>
    <row r="109" spans="1:5" ht="15">
      <c r="A109" s="113" t="s">
        <v>835</v>
      </c>
      <c r="B109" s="113"/>
      <c r="C109" s="113"/>
      <c r="D109" s="113"/>
      <c r="E109" s="18">
        <v>196378.26</v>
      </c>
    </row>
    <row r="110" spans="1:5" ht="15">
      <c r="A110" s="113" t="s">
        <v>836</v>
      </c>
      <c r="B110" s="113"/>
      <c r="C110" s="113"/>
      <c r="D110" s="113"/>
      <c r="E110" s="18">
        <v>0</v>
      </c>
    </row>
    <row r="111" spans="1:5" ht="15">
      <c r="A111" s="113" t="s">
        <v>379</v>
      </c>
      <c r="B111" s="113"/>
      <c r="C111" s="113"/>
      <c r="D111" s="113"/>
      <c r="E111" s="15">
        <f>SUM(E105-E107)</f>
        <v>-31902.719999999972</v>
      </c>
    </row>
    <row r="112" spans="1:5" ht="15">
      <c r="A112" s="113" t="s">
        <v>763</v>
      </c>
      <c r="B112" s="113"/>
      <c r="C112" s="113"/>
      <c r="D112" s="113"/>
      <c r="E112" s="15">
        <f>SUM(E108-E110)</f>
        <v>248580.07</v>
      </c>
    </row>
    <row r="113" spans="1:5" ht="28.5" customHeight="1">
      <c r="A113" s="113" t="s">
        <v>2213</v>
      </c>
      <c r="B113" s="113"/>
      <c r="C113" s="113"/>
      <c r="D113" s="113"/>
      <c r="E113" s="15">
        <f>SUM(E106-E107)</f>
        <v>-411785.79000000004</v>
      </c>
    </row>
  </sheetData>
  <sheetProtection/>
  <mergeCells count="29">
    <mergeCell ref="B3:C3"/>
    <mergeCell ref="B13:C13"/>
    <mergeCell ref="A1:E1"/>
    <mergeCell ref="A4:D4"/>
    <mergeCell ref="A7:D7"/>
    <mergeCell ref="A68:D68"/>
    <mergeCell ref="A81:D81"/>
    <mergeCell ref="A93:D93"/>
    <mergeCell ref="A14:D14"/>
    <mergeCell ref="A22:D22"/>
    <mergeCell ref="A39:D39"/>
    <mergeCell ref="A52:D52"/>
    <mergeCell ref="A57:D57"/>
    <mergeCell ref="A67:D67"/>
    <mergeCell ref="A105:D105"/>
    <mergeCell ref="A106:D106"/>
    <mergeCell ref="A99:D99"/>
    <mergeCell ref="A100:D100"/>
    <mergeCell ref="A101:D101"/>
    <mergeCell ref="A102:D102"/>
    <mergeCell ref="A103:D103"/>
    <mergeCell ref="A104:D104"/>
    <mergeCell ref="A111:D111"/>
    <mergeCell ref="A112:D112"/>
    <mergeCell ref="A113:D113"/>
    <mergeCell ref="A107:D107"/>
    <mergeCell ref="A108:D108"/>
    <mergeCell ref="A109:D109"/>
    <mergeCell ref="A110:D110"/>
  </mergeCells>
  <printOptions/>
  <pageMargins left="0.4330708661417323" right="0.31496062992125984" top="0.4330708661417323" bottom="0.15748031496062992" header="0.1968503937007874" footer="0.1574803149606299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12"/>
  <sheetViews>
    <sheetView zoomScalePageLayoutView="0" workbookViewId="0" topLeftCell="A88">
      <selection activeCell="E99" sqref="E99"/>
    </sheetView>
  </sheetViews>
  <sheetFormatPr defaultColWidth="13.375" defaultRowHeight="12.75"/>
  <cols>
    <col min="1" max="1" width="4.125" style="1" customWidth="1"/>
    <col min="2" max="2" width="11.625" style="1" customWidth="1"/>
    <col min="3" max="3" width="11.75390625" style="1" customWidth="1"/>
    <col min="4" max="4" width="68.75390625" style="1" customWidth="1"/>
    <col min="5" max="5" width="15.625" style="1" customWidth="1"/>
    <col min="6" max="8" width="11.375" style="1" customWidth="1"/>
    <col min="9" max="98" width="12.375" style="1" customWidth="1"/>
    <col min="99" max="16384" width="13.375" style="1" customWidth="1"/>
  </cols>
  <sheetData>
    <row r="1" spans="1:5" ht="15.75">
      <c r="A1" s="121" t="s">
        <v>1524</v>
      </c>
      <c r="B1" s="121"/>
      <c r="C1" s="121"/>
      <c r="D1" s="121"/>
      <c r="E1" s="121"/>
    </row>
    <row r="2" spans="1:5" ht="33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33" t="s">
        <v>1943</v>
      </c>
      <c r="C3" s="133"/>
      <c r="D3" s="10"/>
      <c r="E3" s="16">
        <f>SUM(E4+E7+E11+E14)</f>
        <v>333679.32999999996</v>
      </c>
    </row>
    <row r="4" spans="1:5" ht="18.75" customHeight="1">
      <c r="A4" s="122" t="s">
        <v>1522</v>
      </c>
      <c r="B4" s="122"/>
      <c r="C4" s="122"/>
      <c r="D4" s="122"/>
      <c r="E4" s="13">
        <f>SUM(E5:E6)</f>
        <v>45560.08</v>
      </c>
    </row>
    <row r="5" spans="1:5" ht="15">
      <c r="A5" s="11"/>
      <c r="B5" s="14" t="s">
        <v>766</v>
      </c>
      <c r="C5" s="14" t="s">
        <v>150</v>
      </c>
      <c r="D5" s="14" t="s">
        <v>767</v>
      </c>
      <c r="E5" s="15">
        <v>29668.7</v>
      </c>
    </row>
    <row r="6" spans="1:5" ht="15">
      <c r="A6" s="11"/>
      <c r="B6" s="14" t="s">
        <v>1152</v>
      </c>
      <c r="C6" s="14" t="s">
        <v>145</v>
      </c>
      <c r="D6" s="14" t="s">
        <v>1680</v>
      </c>
      <c r="E6" s="15">
        <v>15891.38</v>
      </c>
    </row>
    <row r="7" spans="1:5" ht="17.25" customHeight="1">
      <c r="A7" s="118" t="s">
        <v>1949</v>
      </c>
      <c r="B7" s="119"/>
      <c r="C7" s="119"/>
      <c r="D7" s="120"/>
      <c r="E7" s="13">
        <f>SUM(E8:E10)</f>
        <v>51378.81</v>
      </c>
    </row>
    <row r="8" spans="1:5" ht="15">
      <c r="A8" s="11"/>
      <c r="B8" s="14" t="s">
        <v>1141</v>
      </c>
      <c r="C8" s="14" t="s">
        <v>145</v>
      </c>
      <c r="D8" s="14" t="s">
        <v>1142</v>
      </c>
      <c r="E8" s="15">
        <v>26702.34</v>
      </c>
    </row>
    <row r="9" spans="1:5" ht="15">
      <c r="A9" s="11"/>
      <c r="B9" s="14" t="s">
        <v>1143</v>
      </c>
      <c r="C9" s="14" t="s">
        <v>145</v>
      </c>
      <c r="D9" s="14" t="s">
        <v>1146</v>
      </c>
      <c r="E9" s="15">
        <v>10715</v>
      </c>
    </row>
    <row r="10" spans="1:5" ht="15">
      <c r="A10" s="11"/>
      <c r="B10" s="14" t="s">
        <v>1788</v>
      </c>
      <c r="C10" s="14" t="s">
        <v>147</v>
      </c>
      <c r="D10" s="14" t="s">
        <v>1789</v>
      </c>
      <c r="E10" s="15">
        <v>13961.47</v>
      </c>
    </row>
    <row r="11" spans="1:5" ht="18" customHeight="1">
      <c r="A11" s="118" t="s">
        <v>1944</v>
      </c>
      <c r="B11" s="119"/>
      <c r="C11" s="119"/>
      <c r="D11" s="120"/>
      <c r="E11" s="13">
        <f>SUM(E12:E13)</f>
        <v>191556.97</v>
      </c>
    </row>
    <row r="12" spans="1:5" ht="15">
      <c r="A12" s="11"/>
      <c r="B12" s="17" t="s">
        <v>1465</v>
      </c>
      <c r="C12" s="14" t="s">
        <v>146</v>
      </c>
      <c r="D12" s="14" t="s">
        <v>1523</v>
      </c>
      <c r="E12" s="15">
        <v>98356.61</v>
      </c>
    </row>
    <row r="13" spans="1:5" ht="15">
      <c r="A13" s="11"/>
      <c r="B13" s="17" t="s">
        <v>166</v>
      </c>
      <c r="C13" s="14" t="s">
        <v>145</v>
      </c>
      <c r="D13" s="14" t="s">
        <v>167</v>
      </c>
      <c r="E13" s="15">
        <v>93200.36</v>
      </c>
    </row>
    <row r="14" spans="1:5" ht="17.25" customHeight="1">
      <c r="A14" s="118" t="s">
        <v>1534</v>
      </c>
      <c r="B14" s="119"/>
      <c r="C14" s="119"/>
      <c r="D14" s="120"/>
      <c r="E14" s="13">
        <f>SUM(E15:E18)</f>
        <v>45183.47</v>
      </c>
    </row>
    <row r="15" spans="1:5" ht="15">
      <c r="A15" s="11"/>
      <c r="B15" s="17" t="s">
        <v>1667</v>
      </c>
      <c r="C15" s="14" t="s">
        <v>146</v>
      </c>
      <c r="D15" s="14" t="s">
        <v>1671</v>
      </c>
      <c r="E15" s="15">
        <v>1292.5</v>
      </c>
    </row>
    <row r="16" spans="1:5" ht="16.5" customHeight="1">
      <c r="A16" s="11"/>
      <c r="B16" s="17" t="s">
        <v>1409</v>
      </c>
      <c r="C16" s="14" t="s">
        <v>145</v>
      </c>
      <c r="D16" s="14" t="s">
        <v>1418</v>
      </c>
      <c r="E16" s="15">
        <v>10552.66</v>
      </c>
    </row>
    <row r="17" spans="1:5" ht="15">
      <c r="A17" s="11"/>
      <c r="B17" s="17" t="s">
        <v>1204</v>
      </c>
      <c r="C17" s="14" t="s">
        <v>148</v>
      </c>
      <c r="D17" s="14" t="s">
        <v>1206</v>
      </c>
      <c r="E17" s="15">
        <v>7018.86</v>
      </c>
    </row>
    <row r="18" spans="1:5" ht="15">
      <c r="A18" s="14"/>
      <c r="B18" s="14" t="s">
        <v>222</v>
      </c>
      <c r="C18" s="14" t="s">
        <v>150</v>
      </c>
      <c r="D18" s="14" t="s">
        <v>1684</v>
      </c>
      <c r="E18" s="15">
        <v>26319.45</v>
      </c>
    </row>
    <row r="19" spans="1:5" ht="15">
      <c r="A19" s="10"/>
      <c r="B19" s="133" t="s">
        <v>1978</v>
      </c>
      <c r="C19" s="133"/>
      <c r="D19" s="10"/>
      <c r="E19" s="16">
        <f>SUM(E20+E43+E54+E58+E68+E69+E82+E94)</f>
        <v>340350.5155</v>
      </c>
    </row>
    <row r="20" spans="1:5" ht="19.5" customHeight="1">
      <c r="A20" s="118" t="s">
        <v>1235</v>
      </c>
      <c r="B20" s="119"/>
      <c r="C20" s="119"/>
      <c r="D20" s="120"/>
      <c r="E20" s="13">
        <f>SUM(E21:E42)</f>
        <v>90865.64</v>
      </c>
    </row>
    <row r="21" spans="1:5" ht="15">
      <c r="A21" s="14"/>
      <c r="B21" s="14" t="s">
        <v>416</v>
      </c>
      <c r="C21" s="14" t="s">
        <v>147</v>
      </c>
      <c r="D21" s="14" t="s">
        <v>422</v>
      </c>
      <c r="E21" s="15">
        <v>5626</v>
      </c>
    </row>
    <row r="22" spans="1:5" ht="15">
      <c r="A22" s="14"/>
      <c r="B22" s="14" t="s">
        <v>1823</v>
      </c>
      <c r="C22" s="14" t="s">
        <v>147</v>
      </c>
      <c r="D22" s="14" t="s">
        <v>1827</v>
      </c>
      <c r="E22" s="15">
        <v>96</v>
      </c>
    </row>
    <row r="23" spans="1:5" ht="15">
      <c r="A23" s="14"/>
      <c r="B23" s="14" t="s">
        <v>1479</v>
      </c>
      <c r="C23" s="14" t="s">
        <v>1942</v>
      </c>
      <c r="D23" s="14" t="s">
        <v>1483</v>
      </c>
      <c r="E23" s="15">
        <v>279.66</v>
      </c>
    </row>
    <row r="24" spans="1:5" ht="15">
      <c r="A24" s="14"/>
      <c r="B24" s="17" t="s">
        <v>214</v>
      </c>
      <c r="C24" s="14" t="s">
        <v>146</v>
      </c>
      <c r="D24" s="14" t="s">
        <v>1525</v>
      </c>
      <c r="E24" s="15">
        <v>1475.12</v>
      </c>
    </row>
    <row r="25" spans="1:5" ht="15">
      <c r="A25" s="14"/>
      <c r="B25" s="17" t="s">
        <v>443</v>
      </c>
      <c r="C25" s="14" t="s">
        <v>147</v>
      </c>
      <c r="D25" s="14" t="s">
        <v>1821</v>
      </c>
      <c r="E25" s="15">
        <v>118</v>
      </c>
    </row>
    <row r="26" spans="1:5" ht="15">
      <c r="A26" s="14"/>
      <c r="B26" s="17" t="s">
        <v>51</v>
      </c>
      <c r="C26" s="14" t="s">
        <v>148</v>
      </c>
      <c r="D26" s="14" t="s">
        <v>1952</v>
      </c>
      <c r="E26" s="15">
        <v>5863.11</v>
      </c>
    </row>
    <row r="27" spans="1:5" ht="15">
      <c r="A27" s="14"/>
      <c r="B27" s="17" t="s">
        <v>1388</v>
      </c>
      <c r="C27" s="14" t="s">
        <v>150</v>
      </c>
      <c r="D27" s="14" t="s">
        <v>768</v>
      </c>
      <c r="E27" s="15">
        <v>89</v>
      </c>
    </row>
    <row r="28" spans="1:5" ht="15">
      <c r="A28" s="14"/>
      <c r="B28" s="17" t="s">
        <v>2180</v>
      </c>
      <c r="C28" s="14" t="s">
        <v>146</v>
      </c>
      <c r="D28" s="14" t="s">
        <v>2181</v>
      </c>
      <c r="E28" s="15">
        <v>54.6</v>
      </c>
    </row>
    <row r="29" spans="1:5" ht="14.25" customHeight="1">
      <c r="A29" s="14"/>
      <c r="B29" s="17" t="s">
        <v>1434</v>
      </c>
      <c r="C29" s="14" t="s">
        <v>145</v>
      </c>
      <c r="D29" s="14" t="s">
        <v>1441</v>
      </c>
      <c r="E29" s="15">
        <v>297.62</v>
      </c>
    </row>
    <row r="30" spans="1:5" ht="17.25" customHeight="1">
      <c r="A30" s="14"/>
      <c r="B30" s="17" t="s">
        <v>1764</v>
      </c>
      <c r="C30" s="14" t="s">
        <v>145</v>
      </c>
      <c r="D30" s="14" t="s">
        <v>1774</v>
      </c>
      <c r="E30" s="15">
        <v>46151.19</v>
      </c>
    </row>
    <row r="31" spans="1:5" ht="15">
      <c r="A31" s="14"/>
      <c r="B31" s="17" t="s">
        <v>1779</v>
      </c>
      <c r="C31" s="14" t="s">
        <v>145</v>
      </c>
      <c r="D31" s="14" t="s">
        <v>1780</v>
      </c>
      <c r="E31" s="15">
        <v>205.08</v>
      </c>
    </row>
    <row r="32" spans="1:5" ht="18.75" customHeight="1">
      <c r="A32" s="14"/>
      <c r="B32" s="17" t="s">
        <v>2476</v>
      </c>
      <c r="C32" s="14" t="s">
        <v>147</v>
      </c>
      <c r="D32" s="14" t="s">
        <v>746</v>
      </c>
      <c r="E32" s="15">
        <v>2646</v>
      </c>
    </row>
    <row r="33" spans="1:5" ht="15">
      <c r="A33" s="14"/>
      <c r="B33" s="17" t="s">
        <v>360</v>
      </c>
      <c r="C33" s="14" t="s">
        <v>148</v>
      </c>
      <c r="D33" s="14" t="s">
        <v>1200</v>
      </c>
      <c r="E33" s="15">
        <v>8562.48</v>
      </c>
    </row>
    <row r="34" spans="1:5" ht="15">
      <c r="A34" s="14"/>
      <c r="B34" s="17" t="s">
        <v>1777</v>
      </c>
      <c r="C34" s="14" t="s">
        <v>152</v>
      </c>
      <c r="D34" s="14" t="s">
        <v>2531</v>
      </c>
      <c r="E34" s="15">
        <v>6422.8</v>
      </c>
    </row>
    <row r="35" spans="1:5" ht="15">
      <c r="A35" s="14"/>
      <c r="B35" s="17" t="s">
        <v>1856</v>
      </c>
      <c r="C35" s="14" t="s">
        <v>1940</v>
      </c>
      <c r="D35" s="14" t="s">
        <v>1859</v>
      </c>
      <c r="E35" s="15">
        <v>286</v>
      </c>
    </row>
    <row r="36" spans="1:5" ht="15">
      <c r="A36" s="14"/>
      <c r="B36" s="17" t="s">
        <v>21</v>
      </c>
      <c r="C36" s="14" t="s">
        <v>1940</v>
      </c>
      <c r="D36" s="14" t="s">
        <v>31</v>
      </c>
      <c r="E36" s="15">
        <v>3731</v>
      </c>
    </row>
    <row r="37" spans="1:5" ht="15">
      <c r="A37" s="14"/>
      <c r="B37" s="17" t="s">
        <v>2164</v>
      </c>
      <c r="C37" s="14" t="s">
        <v>1941</v>
      </c>
      <c r="D37" s="14" t="s">
        <v>2171</v>
      </c>
      <c r="E37" s="15">
        <v>1419.47</v>
      </c>
    </row>
    <row r="38" spans="1:5" ht="15">
      <c r="A38" s="14"/>
      <c r="B38" s="17" t="s">
        <v>238</v>
      </c>
      <c r="C38" s="14" t="s">
        <v>150</v>
      </c>
      <c r="D38" s="14" t="s">
        <v>769</v>
      </c>
      <c r="E38" s="15">
        <v>3766</v>
      </c>
    </row>
    <row r="39" spans="1:5" ht="15">
      <c r="A39" s="14"/>
      <c r="B39" s="17" t="s">
        <v>240</v>
      </c>
      <c r="C39" s="14" t="s">
        <v>150</v>
      </c>
      <c r="D39" s="14" t="s">
        <v>770</v>
      </c>
      <c r="E39" s="15">
        <v>68</v>
      </c>
    </row>
    <row r="40" spans="1:5" ht="15">
      <c r="A40" s="14"/>
      <c r="B40" s="17" t="s">
        <v>2520</v>
      </c>
      <c r="C40" s="14" t="s">
        <v>150</v>
      </c>
      <c r="D40" s="14" t="s">
        <v>2480</v>
      </c>
      <c r="E40" s="15">
        <v>2622.51</v>
      </c>
    </row>
    <row r="41" spans="1:5" ht="15">
      <c r="A41" s="14"/>
      <c r="B41" s="17" t="s">
        <v>1086</v>
      </c>
      <c r="C41" s="14" t="s">
        <v>151</v>
      </c>
      <c r="D41" s="14" t="s">
        <v>2049</v>
      </c>
      <c r="E41" s="15">
        <v>39</v>
      </c>
    </row>
    <row r="42" spans="1:5" ht="15">
      <c r="A42" s="14"/>
      <c r="B42" s="17" t="s">
        <v>310</v>
      </c>
      <c r="C42" s="14" t="s">
        <v>151</v>
      </c>
      <c r="D42" s="14" t="s">
        <v>2481</v>
      </c>
      <c r="E42" s="15">
        <v>1047</v>
      </c>
    </row>
    <row r="43" spans="1:5" ht="15">
      <c r="A43" s="118" t="s">
        <v>1948</v>
      </c>
      <c r="B43" s="119"/>
      <c r="C43" s="119"/>
      <c r="D43" s="120"/>
      <c r="E43" s="13">
        <f>SUM(E44:E53)</f>
        <v>14308.400000000001</v>
      </c>
    </row>
    <row r="44" spans="1:5" ht="15">
      <c r="A44" s="14"/>
      <c r="B44" s="17" t="s">
        <v>1521</v>
      </c>
      <c r="C44" s="14" t="s">
        <v>146</v>
      </c>
      <c r="D44" s="14" t="s">
        <v>1526</v>
      </c>
      <c r="E44" s="15">
        <v>1720.07</v>
      </c>
    </row>
    <row r="45" spans="1:5" ht="15">
      <c r="A45" s="14"/>
      <c r="B45" s="17" t="s">
        <v>2274</v>
      </c>
      <c r="C45" s="14" t="s">
        <v>148</v>
      </c>
      <c r="D45" s="14" t="s">
        <v>2276</v>
      </c>
      <c r="E45" s="15">
        <v>919.41</v>
      </c>
    </row>
    <row r="46" spans="1:5" ht="15">
      <c r="A46" s="14"/>
      <c r="B46" s="17" t="s">
        <v>2139</v>
      </c>
      <c r="C46" s="14" t="s">
        <v>148</v>
      </c>
      <c r="D46" s="14" t="s">
        <v>2140</v>
      </c>
      <c r="E46" s="15">
        <v>2330.22</v>
      </c>
    </row>
    <row r="47" spans="1:5" ht="15.75" customHeight="1">
      <c r="A47" s="14"/>
      <c r="B47" s="17" t="s">
        <v>879</v>
      </c>
      <c r="C47" s="14" t="s">
        <v>152</v>
      </c>
      <c r="D47" s="14" t="s">
        <v>974</v>
      </c>
      <c r="E47" s="15">
        <v>1693</v>
      </c>
    </row>
    <row r="48" spans="1:5" ht="15">
      <c r="A48" s="14"/>
      <c r="B48" s="17" t="s">
        <v>12</v>
      </c>
      <c r="C48" s="14" t="s">
        <v>1940</v>
      </c>
      <c r="D48" s="14" t="s">
        <v>13</v>
      </c>
      <c r="E48" s="15">
        <v>2059</v>
      </c>
    </row>
    <row r="49" spans="1:5" ht="15">
      <c r="A49" s="14"/>
      <c r="B49" s="17" t="s">
        <v>56</v>
      </c>
      <c r="C49" s="14" t="s">
        <v>1942</v>
      </c>
      <c r="D49" s="14" t="s">
        <v>60</v>
      </c>
      <c r="E49" s="15">
        <v>1291.98</v>
      </c>
    </row>
    <row r="50" spans="1:5" ht="15">
      <c r="A50" s="14"/>
      <c r="B50" s="17" t="s">
        <v>965</v>
      </c>
      <c r="C50" s="14" t="s">
        <v>150</v>
      </c>
      <c r="D50" s="14" t="s">
        <v>1699</v>
      </c>
      <c r="E50" s="15">
        <v>161.12</v>
      </c>
    </row>
    <row r="51" spans="1:5" ht="15">
      <c r="A51" s="14"/>
      <c r="B51" s="17" t="s">
        <v>1779</v>
      </c>
      <c r="C51" s="14" t="s">
        <v>150</v>
      </c>
      <c r="D51" s="14" t="s">
        <v>2482</v>
      </c>
      <c r="E51" s="15">
        <v>54.44</v>
      </c>
    </row>
    <row r="52" spans="1:5" ht="15">
      <c r="A52" s="14"/>
      <c r="B52" s="17" t="s">
        <v>795</v>
      </c>
      <c r="C52" s="14" t="s">
        <v>150</v>
      </c>
      <c r="D52" s="14" t="s">
        <v>2483</v>
      </c>
      <c r="E52" s="15">
        <v>1943.16</v>
      </c>
    </row>
    <row r="53" spans="1:5" ht="15">
      <c r="A53" s="14"/>
      <c r="B53" s="17" t="s">
        <v>1088</v>
      </c>
      <c r="C53" s="14" t="s">
        <v>151</v>
      </c>
      <c r="D53" s="14" t="s">
        <v>2484</v>
      </c>
      <c r="E53" s="15">
        <v>2136</v>
      </c>
    </row>
    <row r="54" spans="1:5" ht="18" customHeight="1">
      <c r="A54" s="118" t="s">
        <v>1951</v>
      </c>
      <c r="B54" s="119"/>
      <c r="C54" s="119"/>
      <c r="D54" s="120"/>
      <c r="E54" s="13">
        <f>SUM(E55:E57)</f>
        <v>1931.25</v>
      </c>
    </row>
    <row r="55" spans="1:5" ht="15">
      <c r="A55" s="14"/>
      <c r="B55" s="14" t="s">
        <v>1382</v>
      </c>
      <c r="C55" s="14" t="s">
        <v>145</v>
      </c>
      <c r="D55" s="14" t="s">
        <v>1383</v>
      </c>
      <c r="E55" s="15">
        <v>1708.86</v>
      </c>
    </row>
    <row r="56" spans="1:5" ht="15">
      <c r="A56" s="14"/>
      <c r="B56" s="14" t="s">
        <v>370</v>
      </c>
      <c r="C56" s="14" t="s">
        <v>149</v>
      </c>
      <c r="D56" s="14" t="s">
        <v>2017</v>
      </c>
      <c r="E56" s="15">
        <v>182.95</v>
      </c>
    </row>
    <row r="57" spans="1:5" ht="15">
      <c r="A57" s="14"/>
      <c r="B57" s="14" t="s">
        <v>1260</v>
      </c>
      <c r="C57" s="14" t="s">
        <v>1942</v>
      </c>
      <c r="D57" s="14" t="s">
        <v>999</v>
      </c>
      <c r="E57" s="15">
        <v>39.44</v>
      </c>
    </row>
    <row r="58" spans="1:5" ht="20.25" customHeight="1">
      <c r="A58" s="118" t="s">
        <v>192</v>
      </c>
      <c r="B58" s="119"/>
      <c r="C58" s="119"/>
      <c r="D58" s="120"/>
      <c r="E58" s="13">
        <f>SUM(E59:E67)</f>
        <v>10398.17</v>
      </c>
    </row>
    <row r="59" spans="1:5" ht="15">
      <c r="A59" s="14"/>
      <c r="B59" s="14" t="s">
        <v>1777</v>
      </c>
      <c r="C59" s="14" t="s">
        <v>147</v>
      </c>
      <c r="D59" s="14" t="s">
        <v>1237</v>
      </c>
      <c r="E59" s="15">
        <v>247.74</v>
      </c>
    </row>
    <row r="60" spans="1:5" ht="15">
      <c r="A60" s="14"/>
      <c r="B60" s="14" t="s">
        <v>2264</v>
      </c>
      <c r="C60" s="14" t="s">
        <v>148</v>
      </c>
      <c r="D60" s="14" t="s">
        <v>1783</v>
      </c>
      <c r="E60" s="15">
        <v>1296.69</v>
      </c>
    </row>
    <row r="61" spans="1:5" ht="15">
      <c r="A61" s="14"/>
      <c r="B61" s="14" t="s">
        <v>853</v>
      </c>
      <c r="C61" s="14" t="s">
        <v>152</v>
      </c>
      <c r="D61" s="14" t="s">
        <v>2590</v>
      </c>
      <c r="E61" s="15">
        <v>4486.08</v>
      </c>
    </row>
    <row r="62" spans="1:5" ht="15">
      <c r="A62" s="14"/>
      <c r="B62" s="14" t="s">
        <v>2201</v>
      </c>
      <c r="C62" s="14" t="s">
        <v>1942</v>
      </c>
      <c r="D62" s="14" t="s">
        <v>2202</v>
      </c>
      <c r="E62" s="15">
        <v>726.72</v>
      </c>
    </row>
    <row r="63" spans="1:5" ht="15">
      <c r="A63" s="14"/>
      <c r="B63" s="18" t="s">
        <v>1282</v>
      </c>
      <c r="C63" s="14" t="s">
        <v>1942</v>
      </c>
      <c r="D63" s="14" t="s">
        <v>2202</v>
      </c>
      <c r="E63" s="18">
        <v>923.13</v>
      </c>
    </row>
    <row r="64" spans="1:5" ht="15">
      <c r="A64" s="14"/>
      <c r="B64" s="18" t="s">
        <v>1095</v>
      </c>
      <c r="C64" s="14" t="s">
        <v>150</v>
      </c>
      <c r="D64" s="14" t="s">
        <v>828</v>
      </c>
      <c r="E64" s="18">
        <v>196.61</v>
      </c>
    </row>
    <row r="65" spans="1:5" ht="15">
      <c r="A65" s="14"/>
      <c r="B65" s="14" t="s">
        <v>1096</v>
      </c>
      <c r="C65" s="14" t="s">
        <v>151</v>
      </c>
      <c r="D65" s="14" t="s">
        <v>1177</v>
      </c>
      <c r="E65" s="15">
        <v>1105.3</v>
      </c>
    </row>
    <row r="66" spans="1:5" ht="15">
      <c r="A66" s="14"/>
      <c r="B66" s="14" t="s">
        <v>1779</v>
      </c>
      <c r="C66" s="14" t="s">
        <v>151</v>
      </c>
      <c r="D66" s="14" t="s">
        <v>1636</v>
      </c>
      <c r="E66" s="15">
        <v>1294.25</v>
      </c>
    </row>
    <row r="67" spans="1:5" ht="15">
      <c r="A67" s="14"/>
      <c r="B67" s="14" t="s">
        <v>318</v>
      </c>
      <c r="C67" s="14" t="s">
        <v>151</v>
      </c>
      <c r="D67" s="14" t="s">
        <v>945</v>
      </c>
      <c r="E67" s="15">
        <v>121.65</v>
      </c>
    </row>
    <row r="68" spans="1:5" ht="15.75" customHeight="1">
      <c r="A68" s="118" t="s">
        <v>196</v>
      </c>
      <c r="B68" s="119"/>
      <c r="C68" s="119"/>
      <c r="D68" s="120"/>
      <c r="E68" s="13">
        <v>59535.84</v>
      </c>
    </row>
    <row r="69" spans="1:5" ht="18.75" customHeight="1">
      <c r="A69" s="118" t="s">
        <v>199</v>
      </c>
      <c r="B69" s="119"/>
      <c r="C69" s="119"/>
      <c r="D69" s="120"/>
      <c r="E69" s="13">
        <f>SUM(E70:E81)</f>
        <v>148468.23549999998</v>
      </c>
    </row>
    <row r="70" spans="1:5" ht="15">
      <c r="A70" s="14"/>
      <c r="B70" s="14">
        <v>3816.4</v>
      </c>
      <c r="C70" s="14" t="s">
        <v>146</v>
      </c>
      <c r="D70" s="14">
        <v>3.12</v>
      </c>
      <c r="E70" s="15">
        <f>B70*D70</f>
        <v>11907.168000000001</v>
      </c>
    </row>
    <row r="71" spans="1:5" ht="15">
      <c r="A71" s="14"/>
      <c r="B71" s="14">
        <v>3816.4</v>
      </c>
      <c r="C71" s="14" t="s">
        <v>145</v>
      </c>
      <c r="D71" s="14">
        <v>3.106</v>
      </c>
      <c r="E71" s="15">
        <f>B71*D71</f>
        <v>11853.7384</v>
      </c>
    </row>
    <row r="72" spans="1:5" ht="15">
      <c r="A72" s="14"/>
      <c r="B72" s="14">
        <v>3816.4</v>
      </c>
      <c r="C72" s="14" t="s">
        <v>147</v>
      </c>
      <c r="D72" s="14">
        <v>3.324</v>
      </c>
      <c r="E72" s="15">
        <f>B72*D72</f>
        <v>12685.7136</v>
      </c>
    </row>
    <row r="73" spans="1:5" ht="15">
      <c r="A73" s="14"/>
      <c r="B73" s="14">
        <v>3816.1</v>
      </c>
      <c r="C73" s="14" t="s">
        <v>148</v>
      </c>
      <c r="D73" s="14">
        <v>3.5</v>
      </c>
      <c r="E73" s="15">
        <f aca="true" t="shared" si="0" ref="E73:E81">B73*D73</f>
        <v>13356.35</v>
      </c>
    </row>
    <row r="74" spans="1:5" ht="15">
      <c r="A74" s="14"/>
      <c r="B74" s="14">
        <v>3816.1</v>
      </c>
      <c r="C74" s="14" t="s">
        <v>149</v>
      </c>
      <c r="D74" s="14">
        <v>3.159</v>
      </c>
      <c r="E74" s="15">
        <f t="shared" si="0"/>
        <v>12055.059899999998</v>
      </c>
    </row>
    <row r="75" spans="1:5" ht="15">
      <c r="A75" s="14"/>
      <c r="B75" s="14">
        <v>3816.1</v>
      </c>
      <c r="C75" s="14" t="s">
        <v>152</v>
      </c>
      <c r="D75" s="14">
        <v>3.526</v>
      </c>
      <c r="E75" s="15">
        <f t="shared" si="0"/>
        <v>13455.568599999999</v>
      </c>
    </row>
    <row r="76" spans="1:5" ht="15">
      <c r="A76" s="14"/>
      <c r="B76" s="14">
        <v>3816.1</v>
      </c>
      <c r="C76" s="14" t="s">
        <v>1940</v>
      </c>
      <c r="D76" s="14">
        <v>3</v>
      </c>
      <c r="E76" s="15">
        <f t="shared" si="0"/>
        <v>11448.3</v>
      </c>
    </row>
    <row r="77" spans="1:5" ht="15">
      <c r="A77" s="14"/>
      <c r="B77" s="14">
        <v>3816.1</v>
      </c>
      <c r="C77" s="14" t="s">
        <v>1941</v>
      </c>
      <c r="D77" s="14">
        <v>3.12</v>
      </c>
      <c r="E77" s="15">
        <f t="shared" si="0"/>
        <v>11906.232</v>
      </c>
    </row>
    <row r="78" spans="1:5" ht="15">
      <c r="A78" s="14"/>
      <c r="B78" s="14">
        <v>3816.1</v>
      </c>
      <c r="C78" s="14" t="s">
        <v>1942</v>
      </c>
      <c r="D78" s="14">
        <v>3.69</v>
      </c>
      <c r="E78" s="15">
        <f t="shared" si="0"/>
        <v>14081.409</v>
      </c>
    </row>
    <row r="79" spans="1:5" ht="15">
      <c r="A79" s="14"/>
      <c r="B79" s="14">
        <v>3816.1</v>
      </c>
      <c r="C79" s="14" t="s">
        <v>150</v>
      </c>
      <c r="D79" s="14">
        <v>3.12</v>
      </c>
      <c r="E79" s="15">
        <f t="shared" si="0"/>
        <v>11906.232</v>
      </c>
    </row>
    <row r="80" spans="1:5" ht="15">
      <c r="A80" s="14"/>
      <c r="B80" s="14">
        <v>3816.1</v>
      </c>
      <c r="C80" s="14" t="s">
        <v>144</v>
      </c>
      <c r="D80" s="14">
        <v>3.12</v>
      </c>
      <c r="E80" s="15">
        <f t="shared" si="0"/>
        <v>11906.232</v>
      </c>
    </row>
    <row r="81" spans="1:5" ht="15">
      <c r="A81" s="14"/>
      <c r="B81" s="14">
        <v>3816.1</v>
      </c>
      <c r="C81" s="14" t="s">
        <v>151</v>
      </c>
      <c r="D81" s="14">
        <v>3.12</v>
      </c>
      <c r="E81" s="15">
        <f t="shared" si="0"/>
        <v>11906.232</v>
      </c>
    </row>
    <row r="82" spans="1:5" ht="16.5" customHeight="1">
      <c r="A82" s="118" t="s">
        <v>194</v>
      </c>
      <c r="B82" s="119"/>
      <c r="C82" s="119"/>
      <c r="D82" s="120"/>
      <c r="E82" s="13">
        <f>SUM(E83:E93)</f>
        <v>7806.679999999999</v>
      </c>
    </row>
    <row r="83" spans="1:5" ht="15">
      <c r="A83" s="14"/>
      <c r="B83" s="14" t="s">
        <v>750</v>
      </c>
      <c r="C83" s="14" t="s">
        <v>147</v>
      </c>
      <c r="D83" s="14" t="s">
        <v>405</v>
      </c>
      <c r="E83" s="15">
        <v>108</v>
      </c>
    </row>
    <row r="84" spans="1:5" ht="15">
      <c r="A84" s="14"/>
      <c r="B84" s="14" t="s">
        <v>435</v>
      </c>
      <c r="C84" s="14" t="s">
        <v>147</v>
      </c>
      <c r="D84" s="14" t="s">
        <v>436</v>
      </c>
      <c r="E84" s="15">
        <v>744</v>
      </c>
    </row>
    <row r="85" spans="1:5" ht="15">
      <c r="A85" s="14"/>
      <c r="B85" s="14" t="s">
        <v>321</v>
      </c>
      <c r="C85" s="14" t="s">
        <v>147</v>
      </c>
      <c r="D85" s="14" t="s">
        <v>323</v>
      </c>
      <c r="E85" s="15">
        <v>2208</v>
      </c>
    </row>
    <row r="86" spans="1:5" ht="15">
      <c r="A86" s="14"/>
      <c r="B86" s="14" t="s">
        <v>1777</v>
      </c>
      <c r="C86" s="14" t="s">
        <v>147</v>
      </c>
      <c r="D86" s="14" t="s">
        <v>2217</v>
      </c>
      <c r="E86" s="15">
        <v>133.75</v>
      </c>
    </row>
    <row r="87" spans="1:5" ht="15">
      <c r="A87" s="14"/>
      <c r="B87" s="14" t="s">
        <v>1872</v>
      </c>
      <c r="C87" s="14" t="s">
        <v>1940</v>
      </c>
      <c r="D87" s="14" t="s">
        <v>1889</v>
      </c>
      <c r="E87" s="15">
        <v>537</v>
      </c>
    </row>
    <row r="88" spans="1:5" ht="20.25" customHeight="1">
      <c r="A88" s="14"/>
      <c r="B88" s="14" t="s">
        <v>1894</v>
      </c>
      <c r="C88" s="14" t="s">
        <v>1940</v>
      </c>
      <c r="D88" s="14" t="s">
        <v>1527</v>
      </c>
      <c r="E88" s="15">
        <v>3218</v>
      </c>
    </row>
    <row r="89" spans="1:5" ht="15">
      <c r="A89" s="14"/>
      <c r="B89" s="14" t="s">
        <v>2057</v>
      </c>
      <c r="C89" s="14" t="s">
        <v>1941</v>
      </c>
      <c r="D89" s="14" t="s">
        <v>2072</v>
      </c>
      <c r="E89" s="15">
        <v>179.61</v>
      </c>
    </row>
    <row r="90" spans="1:5" ht="15">
      <c r="A90" s="14"/>
      <c r="B90" s="14" t="s">
        <v>2425</v>
      </c>
      <c r="C90" s="14" t="s">
        <v>1942</v>
      </c>
      <c r="D90" s="14" t="s">
        <v>1038</v>
      </c>
      <c r="E90" s="15">
        <v>398.67</v>
      </c>
    </row>
    <row r="91" spans="1:5" ht="17.25" customHeight="1">
      <c r="A91" s="14"/>
      <c r="B91" s="14" t="s">
        <v>895</v>
      </c>
      <c r="C91" s="14" t="s">
        <v>1942</v>
      </c>
      <c r="D91" s="14" t="s">
        <v>903</v>
      </c>
      <c r="E91" s="15">
        <v>56.65</v>
      </c>
    </row>
    <row r="92" spans="1:5" ht="15">
      <c r="A92" s="14"/>
      <c r="B92" s="14" t="s">
        <v>806</v>
      </c>
      <c r="C92" s="14" t="s">
        <v>150</v>
      </c>
      <c r="D92" s="14" t="s">
        <v>2485</v>
      </c>
      <c r="E92" s="15">
        <v>73</v>
      </c>
    </row>
    <row r="93" spans="1:5" ht="15">
      <c r="A93" s="14"/>
      <c r="B93" s="14" t="s">
        <v>224</v>
      </c>
      <c r="C93" s="14" t="s">
        <v>151</v>
      </c>
      <c r="D93" s="14" t="s">
        <v>2486</v>
      </c>
      <c r="E93" s="15">
        <v>150</v>
      </c>
    </row>
    <row r="94" spans="1:5" ht="15">
      <c r="A94" s="118" t="s">
        <v>200</v>
      </c>
      <c r="B94" s="119"/>
      <c r="C94" s="119"/>
      <c r="D94" s="120"/>
      <c r="E94" s="13">
        <f>SUM(E95:E97)</f>
        <v>7036.299999999999</v>
      </c>
    </row>
    <row r="95" spans="1:5" ht="15">
      <c r="A95" s="14"/>
      <c r="B95" s="14" t="s">
        <v>1489</v>
      </c>
      <c r="C95" s="14" t="s">
        <v>146</v>
      </c>
      <c r="D95" s="14" t="s">
        <v>1488</v>
      </c>
      <c r="E95" s="15">
        <v>4122</v>
      </c>
    </row>
    <row r="96" spans="1:5" ht="15">
      <c r="A96" s="14"/>
      <c r="B96" s="14" t="s">
        <v>1786</v>
      </c>
      <c r="C96" s="14" t="s">
        <v>147</v>
      </c>
      <c r="D96" s="14" t="s">
        <v>1787</v>
      </c>
      <c r="E96" s="15">
        <v>1120.78</v>
      </c>
    </row>
    <row r="97" spans="1:5" ht="15">
      <c r="A97" s="14"/>
      <c r="B97" s="14" t="s">
        <v>1777</v>
      </c>
      <c r="C97" s="14" t="s">
        <v>148</v>
      </c>
      <c r="D97" s="14" t="s">
        <v>1499</v>
      </c>
      <c r="E97" s="15">
        <f>3816*0.47</f>
        <v>1793.52</v>
      </c>
    </row>
    <row r="98" spans="1:5" ht="15" customHeight="1">
      <c r="A98" s="116" t="s">
        <v>226</v>
      </c>
      <c r="B98" s="116"/>
      <c r="C98" s="116"/>
      <c r="D98" s="116"/>
      <c r="E98" s="18">
        <v>42129.74</v>
      </c>
    </row>
    <row r="99" spans="1:5" ht="15" customHeight="1">
      <c r="A99" s="116" t="s">
        <v>217</v>
      </c>
      <c r="B99" s="116"/>
      <c r="C99" s="116"/>
      <c r="D99" s="116"/>
      <c r="E99" s="18">
        <v>54607.57</v>
      </c>
    </row>
    <row r="100" spans="1:5" ht="15" customHeight="1">
      <c r="A100" s="116" t="s">
        <v>1292</v>
      </c>
      <c r="B100" s="116"/>
      <c r="C100" s="116"/>
      <c r="D100" s="116"/>
      <c r="E100" s="18">
        <v>84665.37</v>
      </c>
    </row>
    <row r="101" spans="1:5" ht="14.25" customHeight="1">
      <c r="A101" s="117" t="s">
        <v>1293</v>
      </c>
      <c r="B101" s="117"/>
      <c r="C101" s="117"/>
      <c r="D101" s="117"/>
      <c r="E101" s="33">
        <f>SUM(E3+E19+E98+E99+E100)</f>
        <v>855432.5254999999</v>
      </c>
    </row>
    <row r="102" spans="1:5" ht="15" customHeight="1">
      <c r="A102" s="113" t="s">
        <v>1294</v>
      </c>
      <c r="B102" s="113"/>
      <c r="C102" s="113"/>
      <c r="D102" s="113"/>
      <c r="E102" s="18">
        <v>714918.82</v>
      </c>
    </row>
    <row r="103" spans="1:5" ht="15" customHeight="1">
      <c r="A103" s="113" t="s">
        <v>1295</v>
      </c>
      <c r="B103" s="113"/>
      <c r="C103" s="113"/>
      <c r="D103" s="113"/>
      <c r="E103" s="18">
        <v>107075.11</v>
      </c>
    </row>
    <row r="104" spans="1:5" ht="15" customHeight="1">
      <c r="A104" s="113" t="s">
        <v>831</v>
      </c>
      <c r="B104" s="113"/>
      <c r="C104" s="113"/>
      <c r="D104" s="113"/>
      <c r="E104" s="18">
        <v>1823766.75</v>
      </c>
    </row>
    <row r="105" spans="1:5" ht="15" customHeight="1">
      <c r="A105" s="113" t="s">
        <v>832</v>
      </c>
      <c r="B105" s="113"/>
      <c r="C105" s="113"/>
      <c r="D105" s="113"/>
      <c r="E105" s="18">
        <v>1416509.34</v>
      </c>
    </row>
    <row r="106" spans="1:5" ht="15" customHeight="1">
      <c r="A106" s="113" t="s">
        <v>833</v>
      </c>
      <c r="B106" s="113"/>
      <c r="C106" s="113"/>
      <c r="D106" s="113"/>
      <c r="E106" s="18">
        <v>1974599.48</v>
      </c>
    </row>
    <row r="107" spans="1:5" ht="15" customHeight="1">
      <c r="A107" s="113" t="s">
        <v>834</v>
      </c>
      <c r="B107" s="113"/>
      <c r="C107" s="113"/>
      <c r="D107" s="113"/>
      <c r="E107" s="18">
        <v>253927.7</v>
      </c>
    </row>
    <row r="108" spans="1:5" ht="15" customHeight="1">
      <c r="A108" s="113" t="s">
        <v>835</v>
      </c>
      <c r="B108" s="113"/>
      <c r="C108" s="113"/>
      <c r="D108" s="113"/>
      <c r="E108" s="18">
        <v>198063.61</v>
      </c>
    </row>
    <row r="109" spans="1:5" ht="15" customHeight="1">
      <c r="A109" s="113" t="s">
        <v>836</v>
      </c>
      <c r="B109" s="113"/>
      <c r="C109" s="113"/>
      <c r="D109" s="113"/>
      <c r="E109" s="18">
        <v>0</v>
      </c>
    </row>
    <row r="110" spans="1:5" ht="15">
      <c r="A110" s="113" t="s">
        <v>379</v>
      </c>
      <c r="B110" s="113"/>
      <c r="C110" s="113"/>
      <c r="D110" s="113"/>
      <c r="E110" s="15">
        <f>SUM(E104-E106)</f>
        <v>-150832.72999999998</v>
      </c>
    </row>
    <row r="111" spans="1:5" ht="15">
      <c r="A111" s="113" t="s">
        <v>763</v>
      </c>
      <c r="B111" s="113"/>
      <c r="C111" s="113"/>
      <c r="D111" s="113"/>
      <c r="E111" s="15">
        <f>SUM(E107-E109)</f>
        <v>253927.7</v>
      </c>
    </row>
    <row r="112" spans="1:5" ht="28.5" customHeight="1">
      <c r="A112" s="113" t="s">
        <v>2213</v>
      </c>
      <c r="B112" s="113"/>
      <c r="C112" s="113"/>
      <c r="D112" s="113"/>
      <c r="E112" s="15">
        <f>SUM(E105-E106)</f>
        <v>-558090.1399999999</v>
      </c>
    </row>
  </sheetData>
  <sheetProtection/>
  <mergeCells count="30">
    <mergeCell ref="A1:E1"/>
    <mergeCell ref="A4:D4"/>
    <mergeCell ref="A7:D7"/>
    <mergeCell ref="A11:D11"/>
    <mergeCell ref="A109:D109"/>
    <mergeCell ref="B3:C3"/>
    <mergeCell ref="B19:C19"/>
    <mergeCell ref="A14:D14"/>
    <mergeCell ref="A20:D20"/>
    <mergeCell ref="A43:D43"/>
    <mergeCell ref="A107:D107"/>
    <mergeCell ref="A110:D110"/>
    <mergeCell ref="A111:D111"/>
    <mergeCell ref="A54:D54"/>
    <mergeCell ref="A58:D58"/>
    <mergeCell ref="A68:D68"/>
    <mergeCell ref="A69:D69"/>
    <mergeCell ref="A82:D82"/>
    <mergeCell ref="A94:D94"/>
    <mergeCell ref="A108:D108"/>
    <mergeCell ref="A105:D105"/>
    <mergeCell ref="A112:D112"/>
    <mergeCell ref="A98:D98"/>
    <mergeCell ref="A99:D99"/>
    <mergeCell ref="A100:D100"/>
    <mergeCell ref="A101:D101"/>
    <mergeCell ref="A102:D102"/>
    <mergeCell ref="A103:D103"/>
    <mergeCell ref="A104:D104"/>
    <mergeCell ref="A106:D106"/>
  </mergeCells>
  <printOptions/>
  <pageMargins left="0.21" right="0.16" top="0.4" bottom="0.34" header="0.27" footer="0.17"/>
  <pageSetup horizontalDpi="600" verticalDpi="600" orientation="portrait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16"/>
  <sheetViews>
    <sheetView zoomScalePageLayoutView="0" workbookViewId="0" topLeftCell="A1">
      <pane ySplit="1" topLeftCell="A101" activePane="bottomLeft" state="frozen"/>
      <selection pane="topLeft" activeCell="B1" sqref="B1"/>
      <selection pane="bottomLeft" activeCell="A114" sqref="A114:IV116"/>
    </sheetView>
  </sheetViews>
  <sheetFormatPr defaultColWidth="13.375" defaultRowHeight="12.75"/>
  <cols>
    <col min="1" max="1" width="2.00390625" style="1" customWidth="1"/>
    <col min="2" max="2" width="8.875" style="1" customWidth="1"/>
    <col min="3" max="3" width="11.125" style="1" customWidth="1"/>
    <col min="4" max="4" width="71.125" style="1" customWidth="1"/>
    <col min="5" max="5" width="12.625" style="1" customWidth="1"/>
    <col min="6" max="8" width="11.375" style="1" customWidth="1"/>
    <col min="9" max="98" width="12.375" style="1" customWidth="1"/>
    <col min="99" max="16384" width="13.375" style="1" customWidth="1"/>
  </cols>
  <sheetData>
    <row r="1" spans="1:5" ht="15.75">
      <c r="A1" s="121" t="s">
        <v>762</v>
      </c>
      <c r="B1" s="121"/>
      <c r="C1" s="121"/>
      <c r="D1" s="121"/>
      <c r="E1" s="121"/>
    </row>
    <row r="2" spans="1:5" ht="33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41" t="s">
        <v>1943</v>
      </c>
      <c r="C3" s="141"/>
      <c r="D3" s="10"/>
      <c r="E3" s="16">
        <f>SUM(E4+E6)</f>
        <v>364519.9175</v>
      </c>
    </row>
    <row r="4" spans="1:5" ht="15">
      <c r="A4" s="118" t="s">
        <v>1949</v>
      </c>
      <c r="B4" s="119"/>
      <c r="C4" s="119"/>
      <c r="D4" s="120"/>
      <c r="E4" s="13">
        <f>SUM(E5)</f>
        <v>45358.96</v>
      </c>
    </row>
    <row r="5" spans="1:5" ht="15">
      <c r="A5" s="11"/>
      <c r="B5" s="14" t="s">
        <v>1147</v>
      </c>
      <c r="C5" s="14" t="s">
        <v>145</v>
      </c>
      <c r="D5" s="14" t="s">
        <v>1148</v>
      </c>
      <c r="E5" s="15">
        <v>45358.96</v>
      </c>
    </row>
    <row r="6" spans="1:5" ht="15">
      <c r="A6" s="118" t="s">
        <v>1951</v>
      </c>
      <c r="B6" s="119"/>
      <c r="C6" s="119"/>
      <c r="D6" s="120"/>
      <c r="E6" s="13">
        <f>SUM(E7:E10)</f>
        <v>319160.95749999996</v>
      </c>
    </row>
    <row r="7" spans="1:5" ht="15">
      <c r="A7" s="14"/>
      <c r="B7" s="14" t="s">
        <v>1502</v>
      </c>
      <c r="C7" s="14" t="s">
        <v>149</v>
      </c>
      <c r="D7" s="14" t="s">
        <v>1684</v>
      </c>
      <c r="E7" s="15">
        <v>17845.23</v>
      </c>
    </row>
    <row r="8" spans="1:5" ht="15">
      <c r="A8" s="10"/>
      <c r="B8" s="141" t="s">
        <v>1978</v>
      </c>
      <c r="C8" s="141"/>
      <c r="D8" s="10"/>
      <c r="E8" s="16">
        <f>SUM(E9+E14+E22+E45+E53+E67+E68+E81+E96)</f>
        <v>294282.3075</v>
      </c>
    </row>
    <row r="9" spans="1:5" ht="15">
      <c r="A9" s="118" t="s">
        <v>1945</v>
      </c>
      <c r="B9" s="119"/>
      <c r="C9" s="119"/>
      <c r="D9" s="120"/>
      <c r="E9" s="13">
        <f>SUM(E10:E13)</f>
        <v>6340</v>
      </c>
    </row>
    <row r="10" spans="1:5" ht="15">
      <c r="A10" s="14"/>
      <c r="B10" s="14" t="s">
        <v>1479</v>
      </c>
      <c r="C10" s="14" t="s">
        <v>1942</v>
      </c>
      <c r="D10" s="14" t="s">
        <v>1482</v>
      </c>
      <c r="E10" s="15">
        <v>693.42</v>
      </c>
    </row>
    <row r="11" spans="1:5" ht="15">
      <c r="A11" s="14"/>
      <c r="B11" s="14" t="s">
        <v>796</v>
      </c>
      <c r="C11" s="14" t="s">
        <v>150</v>
      </c>
      <c r="D11" s="14" t="s">
        <v>388</v>
      </c>
      <c r="E11" s="15">
        <v>192</v>
      </c>
    </row>
    <row r="12" spans="1:5" ht="15">
      <c r="A12" s="14"/>
      <c r="B12" s="14" t="s">
        <v>2389</v>
      </c>
      <c r="C12" s="14" t="s">
        <v>151</v>
      </c>
      <c r="D12" s="14" t="s">
        <v>764</v>
      </c>
      <c r="E12" s="15">
        <v>2289</v>
      </c>
    </row>
    <row r="13" spans="1:5" ht="15">
      <c r="A13" s="14"/>
      <c r="B13" s="14" t="s">
        <v>310</v>
      </c>
      <c r="C13" s="14" t="s">
        <v>151</v>
      </c>
      <c r="D13" s="14" t="s">
        <v>765</v>
      </c>
      <c r="E13" s="15">
        <v>3165.58</v>
      </c>
    </row>
    <row r="14" spans="1:5" ht="15">
      <c r="A14" s="118" t="s">
        <v>1946</v>
      </c>
      <c r="B14" s="119"/>
      <c r="C14" s="119"/>
      <c r="D14" s="120"/>
      <c r="E14" s="13">
        <f>SUM(E15:E21)</f>
        <v>16707.26</v>
      </c>
    </row>
    <row r="15" spans="1:5" ht="15">
      <c r="A15" s="14"/>
      <c r="B15" s="17" t="s">
        <v>2188</v>
      </c>
      <c r="C15" s="14" t="s">
        <v>146</v>
      </c>
      <c r="D15" s="14" t="s">
        <v>979</v>
      </c>
      <c r="E15" s="15">
        <v>1613.81</v>
      </c>
    </row>
    <row r="16" spans="1:5" ht="15">
      <c r="A16" s="14"/>
      <c r="B16" s="17" t="s">
        <v>331</v>
      </c>
      <c r="C16" s="14" t="s">
        <v>147</v>
      </c>
      <c r="D16" s="14" t="s">
        <v>336</v>
      </c>
      <c r="E16" s="15">
        <v>3640</v>
      </c>
    </row>
    <row r="17" spans="1:5" ht="15">
      <c r="A17" s="14"/>
      <c r="B17" s="17" t="s">
        <v>2314</v>
      </c>
      <c r="C17" s="14" t="s">
        <v>148</v>
      </c>
      <c r="D17" s="14" t="s">
        <v>2316</v>
      </c>
      <c r="E17" s="15">
        <v>4357.24</v>
      </c>
    </row>
    <row r="18" spans="1:5" ht="15">
      <c r="A18" s="14"/>
      <c r="B18" s="17" t="s">
        <v>45</v>
      </c>
      <c r="C18" s="14" t="s">
        <v>148</v>
      </c>
      <c r="D18" s="14" t="s">
        <v>50</v>
      </c>
      <c r="E18" s="15">
        <v>420.21</v>
      </c>
    </row>
    <row r="19" spans="1:5" ht="15">
      <c r="A19" s="14"/>
      <c r="B19" s="17" t="s">
        <v>240</v>
      </c>
      <c r="C19" s="14" t="s">
        <v>150</v>
      </c>
      <c r="D19" s="14" t="s">
        <v>389</v>
      </c>
      <c r="E19" s="15">
        <v>2364</v>
      </c>
    </row>
    <row r="20" spans="1:5" ht="15">
      <c r="A20" s="14"/>
      <c r="B20" s="17" t="s">
        <v>1390</v>
      </c>
      <c r="C20" s="14" t="s">
        <v>144</v>
      </c>
      <c r="D20" s="14" t="s">
        <v>390</v>
      </c>
      <c r="E20" s="15">
        <v>2160</v>
      </c>
    </row>
    <row r="21" spans="1:5" ht="15">
      <c r="A21" s="14"/>
      <c r="B21" s="17" t="s">
        <v>1088</v>
      </c>
      <c r="C21" s="14" t="s">
        <v>151</v>
      </c>
      <c r="D21" s="14" t="s">
        <v>391</v>
      </c>
      <c r="E21" s="15">
        <v>2152</v>
      </c>
    </row>
    <row r="22" spans="1:5" ht="15">
      <c r="A22" s="118" t="s">
        <v>1947</v>
      </c>
      <c r="B22" s="119"/>
      <c r="C22" s="119"/>
      <c r="D22" s="120"/>
      <c r="E22" s="13">
        <f>SUM(E23:E44)</f>
        <v>40804.50000000001</v>
      </c>
    </row>
    <row r="23" spans="1:5" ht="15">
      <c r="A23" s="14"/>
      <c r="B23" s="14" t="s">
        <v>1434</v>
      </c>
      <c r="C23" s="14" t="s">
        <v>145</v>
      </c>
      <c r="D23" s="14" t="s">
        <v>2242</v>
      </c>
      <c r="E23" s="15">
        <v>9237.11</v>
      </c>
    </row>
    <row r="24" spans="1:5" ht="15">
      <c r="A24" s="14"/>
      <c r="B24" s="14" t="s">
        <v>1169</v>
      </c>
      <c r="C24" s="14" t="s">
        <v>145</v>
      </c>
      <c r="D24" s="14" t="s">
        <v>1172</v>
      </c>
      <c r="E24" s="15">
        <v>3476.61</v>
      </c>
    </row>
    <row r="25" spans="1:5" ht="15">
      <c r="A25" s="14"/>
      <c r="B25" s="14" t="s">
        <v>1169</v>
      </c>
      <c r="C25" s="14" t="s">
        <v>145</v>
      </c>
      <c r="D25" s="14" t="s">
        <v>1139</v>
      </c>
      <c r="E25" s="15">
        <v>2446.07</v>
      </c>
    </row>
    <row r="26" spans="1:5" ht="15">
      <c r="A26" s="14"/>
      <c r="B26" s="14" t="s">
        <v>1764</v>
      </c>
      <c r="C26" s="14" t="s">
        <v>145</v>
      </c>
      <c r="D26" s="14" t="s">
        <v>2049</v>
      </c>
      <c r="E26" s="15">
        <v>37.89</v>
      </c>
    </row>
    <row r="27" spans="1:5" ht="15">
      <c r="A27" s="14"/>
      <c r="B27" s="14" t="s">
        <v>1779</v>
      </c>
      <c r="C27" s="14" t="s">
        <v>145</v>
      </c>
      <c r="D27" s="14" t="s">
        <v>1780</v>
      </c>
      <c r="E27" s="15">
        <v>205.08</v>
      </c>
    </row>
    <row r="28" spans="1:5" ht="15">
      <c r="A28" s="14"/>
      <c r="B28" s="14" t="s">
        <v>1959</v>
      </c>
      <c r="C28" s="14" t="s">
        <v>148</v>
      </c>
      <c r="D28" s="14" t="s">
        <v>1961</v>
      </c>
      <c r="E28" s="15">
        <v>158.31</v>
      </c>
    </row>
    <row r="29" spans="1:5" ht="15">
      <c r="A29" s="14"/>
      <c r="B29" s="14" t="s">
        <v>1777</v>
      </c>
      <c r="C29" s="14" t="s">
        <v>152</v>
      </c>
      <c r="D29" s="14" t="s">
        <v>2531</v>
      </c>
      <c r="E29" s="15">
        <v>6422.8</v>
      </c>
    </row>
    <row r="30" spans="1:5" ht="15">
      <c r="A30" s="14"/>
      <c r="B30" s="14" t="s">
        <v>1856</v>
      </c>
      <c r="C30" s="14" t="s">
        <v>1940</v>
      </c>
      <c r="D30" s="14" t="s">
        <v>1869</v>
      </c>
      <c r="E30" s="15">
        <v>1222</v>
      </c>
    </row>
    <row r="31" spans="1:5" ht="15">
      <c r="A31" s="14"/>
      <c r="B31" s="14" t="s">
        <v>2078</v>
      </c>
      <c r="C31" s="14" t="s">
        <v>1941</v>
      </c>
      <c r="D31" s="14" t="s">
        <v>2151</v>
      </c>
      <c r="E31" s="15">
        <v>2600.76</v>
      </c>
    </row>
    <row r="32" spans="1:5" ht="30">
      <c r="A32" s="14"/>
      <c r="B32" s="14" t="s">
        <v>2164</v>
      </c>
      <c r="C32" s="14" t="s">
        <v>1941</v>
      </c>
      <c r="D32" s="14" t="s">
        <v>2176</v>
      </c>
      <c r="E32" s="15">
        <v>4005.35</v>
      </c>
    </row>
    <row r="33" spans="1:5" ht="15">
      <c r="A33" s="14"/>
      <c r="B33" s="14" t="s">
        <v>77</v>
      </c>
      <c r="C33" s="14" t="s">
        <v>1941</v>
      </c>
      <c r="D33" s="14" t="s">
        <v>86</v>
      </c>
      <c r="E33" s="15">
        <v>892.08</v>
      </c>
    </row>
    <row r="34" spans="1:5" ht="15">
      <c r="A34" s="14"/>
      <c r="B34" s="14" t="s">
        <v>1777</v>
      </c>
      <c r="C34" s="14" t="s">
        <v>1941</v>
      </c>
      <c r="D34" s="14" t="s">
        <v>2049</v>
      </c>
      <c r="E34" s="15">
        <v>86.46</v>
      </c>
    </row>
    <row r="35" spans="1:5" ht="14.25" customHeight="1">
      <c r="A35" s="14"/>
      <c r="B35" s="14" t="s">
        <v>2406</v>
      </c>
      <c r="C35" s="14" t="s">
        <v>1942</v>
      </c>
      <c r="D35" s="14" t="s">
        <v>2412</v>
      </c>
      <c r="E35" s="15">
        <v>2721.65</v>
      </c>
    </row>
    <row r="36" spans="1:5" ht="45">
      <c r="A36" s="14"/>
      <c r="B36" s="14" t="s">
        <v>2417</v>
      </c>
      <c r="C36" s="14" t="s">
        <v>1942</v>
      </c>
      <c r="D36" s="14" t="s">
        <v>2338</v>
      </c>
      <c r="E36" s="15">
        <v>4397.38</v>
      </c>
    </row>
    <row r="37" spans="1:5" ht="15">
      <c r="A37" s="14"/>
      <c r="B37" s="14" t="s">
        <v>2203</v>
      </c>
      <c r="C37" s="14" t="s">
        <v>1942</v>
      </c>
      <c r="D37" s="14" t="s">
        <v>1156</v>
      </c>
      <c r="E37" s="15">
        <v>136.5</v>
      </c>
    </row>
    <row r="38" spans="1:5" ht="15">
      <c r="A38" s="14"/>
      <c r="B38" s="14" t="s">
        <v>1283</v>
      </c>
      <c r="C38" s="14" t="s">
        <v>1942</v>
      </c>
      <c r="D38" s="14" t="s">
        <v>1285</v>
      </c>
      <c r="E38" s="15">
        <v>615.66</v>
      </c>
    </row>
    <row r="39" spans="1:5" ht="15">
      <c r="A39" s="14"/>
      <c r="B39" s="14" t="s">
        <v>1264</v>
      </c>
      <c r="C39" s="14" t="s">
        <v>1942</v>
      </c>
      <c r="D39" s="14" t="s">
        <v>1271</v>
      </c>
      <c r="E39" s="15">
        <v>202.69</v>
      </c>
    </row>
    <row r="40" spans="1:5" ht="15">
      <c r="A40" s="14"/>
      <c r="B40" s="14" t="s">
        <v>960</v>
      </c>
      <c r="C40" s="14" t="s">
        <v>150</v>
      </c>
      <c r="D40" s="14" t="s">
        <v>392</v>
      </c>
      <c r="E40" s="15">
        <v>1716</v>
      </c>
    </row>
    <row r="41" spans="1:5" ht="15">
      <c r="A41" s="14"/>
      <c r="B41" s="14" t="s">
        <v>956</v>
      </c>
      <c r="C41" s="14" t="s">
        <v>150</v>
      </c>
      <c r="D41" s="14" t="s">
        <v>393</v>
      </c>
      <c r="E41" s="15">
        <v>39.66</v>
      </c>
    </row>
    <row r="42" spans="1:5" ht="15">
      <c r="A42" s="14"/>
      <c r="B42" s="14" t="s">
        <v>1779</v>
      </c>
      <c r="C42" s="14" t="s">
        <v>150</v>
      </c>
      <c r="D42" s="14" t="s">
        <v>394</v>
      </c>
      <c r="E42" s="15">
        <v>54.44</v>
      </c>
    </row>
    <row r="43" spans="1:5" ht="15">
      <c r="A43" s="14"/>
      <c r="B43" s="14" t="s">
        <v>1086</v>
      </c>
      <c r="C43" s="14" t="s">
        <v>151</v>
      </c>
      <c r="D43" s="14" t="s">
        <v>393</v>
      </c>
      <c r="E43" s="15">
        <v>39</v>
      </c>
    </row>
    <row r="44" spans="1:5" ht="15">
      <c r="A44" s="14"/>
      <c r="B44" s="14" t="s">
        <v>2524</v>
      </c>
      <c r="C44" s="14" t="s">
        <v>151</v>
      </c>
      <c r="D44" s="14" t="s">
        <v>395</v>
      </c>
      <c r="E44" s="15">
        <v>91</v>
      </c>
    </row>
    <row r="45" spans="1:5" ht="15">
      <c r="A45" s="118" t="s">
        <v>1948</v>
      </c>
      <c r="B45" s="119"/>
      <c r="C45" s="119"/>
      <c r="D45" s="120"/>
      <c r="E45" s="13">
        <f>SUM(E46:E52)</f>
        <v>13032.04</v>
      </c>
    </row>
    <row r="46" spans="1:5" ht="15">
      <c r="A46" s="14"/>
      <c r="B46" s="17" t="s">
        <v>2022</v>
      </c>
      <c r="C46" s="14" t="s">
        <v>146</v>
      </c>
      <c r="D46" s="14" t="s">
        <v>980</v>
      </c>
      <c r="E46" s="15">
        <v>1837.22</v>
      </c>
    </row>
    <row r="47" spans="1:5" ht="15">
      <c r="A47" s="14"/>
      <c r="B47" s="17" t="s">
        <v>1841</v>
      </c>
      <c r="C47" s="14" t="s">
        <v>147</v>
      </c>
      <c r="D47" s="14" t="s">
        <v>317</v>
      </c>
      <c r="E47" s="15">
        <v>3393.55</v>
      </c>
    </row>
    <row r="48" spans="1:5" ht="15">
      <c r="A48" s="14"/>
      <c r="B48" s="17" t="s">
        <v>1491</v>
      </c>
      <c r="C48" s="14" t="s">
        <v>148</v>
      </c>
      <c r="D48" s="14" t="s">
        <v>2263</v>
      </c>
      <c r="E48" s="15">
        <v>1205.86</v>
      </c>
    </row>
    <row r="49" spans="1:5" ht="15">
      <c r="A49" s="14"/>
      <c r="B49" s="17" t="s">
        <v>879</v>
      </c>
      <c r="C49" s="14" t="s">
        <v>152</v>
      </c>
      <c r="D49" s="14" t="s">
        <v>2603</v>
      </c>
      <c r="E49" s="15">
        <v>1382</v>
      </c>
    </row>
    <row r="50" spans="1:5" ht="15">
      <c r="A50" s="14"/>
      <c r="B50" s="17" t="s">
        <v>2546</v>
      </c>
      <c r="C50" s="14" t="s">
        <v>1940</v>
      </c>
      <c r="D50" s="14" t="s">
        <v>813</v>
      </c>
      <c r="E50" s="15">
        <v>1588</v>
      </c>
    </row>
    <row r="51" spans="1:5" ht="15">
      <c r="A51" s="14"/>
      <c r="B51" s="14" t="s">
        <v>967</v>
      </c>
      <c r="C51" s="14" t="s">
        <v>150</v>
      </c>
      <c r="D51" s="14" t="s">
        <v>396</v>
      </c>
      <c r="E51" s="15">
        <v>2960.41</v>
      </c>
    </row>
    <row r="52" spans="1:5" ht="15">
      <c r="A52" s="14"/>
      <c r="B52" s="14" t="s">
        <v>801</v>
      </c>
      <c r="C52" s="14" t="s">
        <v>151</v>
      </c>
      <c r="D52" s="14" t="s">
        <v>1843</v>
      </c>
      <c r="E52" s="15">
        <v>665</v>
      </c>
    </row>
    <row r="53" spans="1:5" ht="15">
      <c r="A53" s="118" t="s">
        <v>1951</v>
      </c>
      <c r="B53" s="119"/>
      <c r="C53" s="119"/>
      <c r="D53" s="120"/>
      <c r="E53" s="13">
        <f>SUM(E54:E56)</f>
        <v>10108.04</v>
      </c>
    </row>
    <row r="54" spans="1:5" ht="15">
      <c r="A54" s="14"/>
      <c r="B54" s="14" t="s">
        <v>2536</v>
      </c>
      <c r="C54" s="14" t="s">
        <v>149</v>
      </c>
      <c r="D54" s="14" t="s">
        <v>1807</v>
      </c>
      <c r="E54" s="15">
        <v>9906.04</v>
      </c>
    </row>
    <row r="55" spans="1:5" ht="15">
      <c r="A55" s="14"/>
      <c r="B55" s="14" t="s">
        <v>1090</v>
      </c>
      <c r="C55" s="14" t="s">
        <v>150</v>
      </c>
      <c r="D55" s="14" t="s">
        <v>397</v>
      </c>
      <c r="E55" s="15">
        <v>57</v>
      </c>
    </row>
    <row r="56" spans="1:5" ht="15">
      <c r="A56" s="14"/>
      <c r="B56" s="14" t="s">
        <v>804</v>
      </c>
      <c r="C56" s="14" t="s">
        <v>151</v>
      </c>
      <c r="D56" s="14" t="s">
        <v>398</v>
      </c>
      <c r="E56" s="15">
        <v>145</v>
      </c>
    </row>
    <row r="57" spans="1:5" ht="15.75" customHeight="1">
      <c r="A57" s="118" t="s">
        <v>192</v>
      </c>
      <c r="B57" s="119"/>
      <c r="C57" s="119"/>
      <c r="D57" s="120"/>
      <c r="E57" s="13">
        <f>SUM(E58:E66)</f>
        <v>7438.39</v>
      </c>
    </row>
    <row r="58" spans="1:5" ht="15">
      <c r="A58" s="14"/>
      <c r="B58" s="14" t="s">
        <v>2449</v>
      </c>
      <c r="C58" s="14" t="s">
        <v>147</v>
      </c>
      <c r="D58" s="14" t="s">
        <v>1783</v>
      </c>
      <c r="E58" s="15">
        <v>957</v>
      </c>
    </row>
    <row r="59" spans="1:5" ht="15">
      <c r="A59" s="14"/>
      <c r="B59" s="14" t="s">
        <v>1777</v>
      </c>
      <c r="C59" s="14" t="s">
        <v>147</v>
      </c>
      <c r="D59" s="14" t="s">
        <v>1237</v>
      </c>
      <c r="E59" s="15">
        <v>165.16</v>
      </c>
    </row>
    <row r="60" spans="1:5" ht="15">
      <c r="A60" s="14"/>
      <c r="B60" s="14" t="s">
        <v>2302</v>
      </c>
      <c r="C60" s="14" t="s">
        <v>148</v>
      </c>
      <c r="D60" s="14" t="s">
        <v>1783</v>
      </c>
      <c r="E60" s="15">
        <v>992.7</v>
      </c>
    </row>
    <row r="61" spans="1:5" ht="15">
      <c r="A61" s="14"/>
      <c r="B61" s="14" t="s">
        <v>2340</v>
      </c>
      <c r="C61" s="14" t="s">
        <v>152</v>
      </c>
      <c r="D61" s="14" t="s">
        <v>878</v>
      </c>
      <c r="E61" s="15">
        <v>981.07</v>
      </c>
    </row>
    <row r="62" spans="1:5" ht="15">
      <c r="A62" s="14"/>
      <c r="B62" s="14" t="s">
        <v>854</v>
      </c>
      <c r="C62" s="14" t="s">
        <v>152</v>
      </c>
      <c r="D62" s="14" t="s">
        <v>761</v>
      </c>
      <c r="E62" s="15">
        <v>1390.7</v>
      </c>
    </row>
    <row r="63" spans="1:5" ht="15">
      <c r="A63" s="14"/>
      <c r="B63" s="14" t="s">
        <v>2201</v>
      </c>
      <c r="C63" s="14" t="s">
        <v>1942</v>
      </c>
      <c r="D63" s="14" t="s">
        <v>1536</v>
      </c>
      <c r="E63" s="15">
        <v>726.72</v>
      </c>
    </row>
    <row r="64" spans="1:5" ht="15">
      <c r="A64" s="14"/>
      <c r="B64" s="18" t="s">
        <v>1282</v>
      </c>
      <c r="C64" s="14" t="s">
        <v>1942</v>
      </c>
      <c r="D64" s="14" t="s">
        <v>1536</v>
      </c>
      <c r="E64" s="18">
        <v>923.13</v>
      </c>
    </row>
    <row r="65" spans="1:5" ht="15">
      <c r="A65" s="14"/>
      <c r="B65" s="14" t="s">
        <v>1095</v>
      </c>
      <c r="C65" s="14" t="s">
        <v>150</v>
      </c>
      <c r="D65" s="14" t="s">
        <v>1536</v>
      </c>
      <c r="E65" s="15">
        <v>196.61</v>
      </c>
    </row>
    <row r="66" spans="1:5" ht="15">
      <c r="A66" s="14"/>
      <c r="B66" s="14" t="s">
        <v>1096</v>
      </c>
      <c r="C66" s="14" t="s">
        <v>151</v>
      </c>
      <c r="D66" s="14" t="s">
        <v>1536</v>
      </c>
      <c r="E66" s="15">
        <v>1105.3</v>
      </c>
    </row>
    <row r="67" spans="1:5" ht="18" customHeight="1">
      <c r="A67" s="118" t="s">
        <v>196</v>
      </c>
      <c r="B67" s="119"/>
      <c r="C67" s="119"/>
      <c r="D67" s="120"/>
      <c r="E67" s="13">
        <v>55384.68</v>
      </c>
    </row>
    <row r="68" spans="1:5" ht="15.75" customHeight="1">
      <c r="A68" s="118" t="s">
        <v>199</v>
      </c>
      <c r="B68" s="119"/>
      <c r="C68" s="119"/>
      <c r="D68" s="120"/>
      <c r="E68" s="13">
        <f>SUM(E69:E80)</f>
        <v>138124.4215</v>
      </c>
    </row>
    <row r="69" spans="1:5" ht="15">
      <c r="A69" s="14"/>
      <c r="B69" s="14">
        <v>3550.3</v>
      </c>
      <c r="C69" s="14" t="s">
        <v>146</v>
      </c>
      <c r="D69" s="14">
        <v>3.12</v>
      </c>
      <c r="E69" s="15">
        <f>B69*D69</f>
        <v>11076.936000000002</v>
      </c>
    </row>
    <row r="70" spans="1:5" ht="15">
      <c r="A70" s="14"/>
      <c r="B70" s="14">
        <v>3550.3</v>
      </c>
      <c r="C70" s="14" t="s">
        <v>145</v>
      </c>
      <c r="D70" s="14">
        <v>3.106</v>
      </c>
      <c r="E70" s="15">
        <f>B70*D70</f>
        <v>11027.2318</v>
      </c>
    </row>
    <row r="71" spans="1:5" ht="15">
      <c r="A71" s="14"/>
      <c r="B71" s="14">
        <v>3550.3</v>
      </c>
      <c r="C71" s="14" t="s">
        <v>147</v>
      </c>
      <c r="D71" s="14">
        <v>3.324</v>
      </c>
      <c r="E71" s="15">
        <f>B71*D71</f>
        <v>11801.1972</v>
      </c>
    </row>
    <row r="72" spans="1:5" ht="15">
      <c r="A72" s="14"/>
      <c r="B72" s="14">
        <v>3550.3</v>
      </c>
      <c r="C72" s="14" t="s">
        <v>148</v>
      </c>
      <c r="D72" s="14">
        <v>3.5</v>
      </c>
      <c r="E72" s="15">
        <f aca="true" t="shared" si="0" ref="E72:E77">B72*D72</f>
        <v>12426.050000000001</v>
      </c>
    </row>
    <row r="73" spans="1:5" ht="15">
      <c r="A73" s="14"/>
      <c r="B73" s="14">
        <v>3550.3</v>
      </c>
      <c r="C73" s="14" t="s">
        <v>149</v>
      </c>
      <c r="D73" s="14">
        <v>3.159</v>
      </c>
      <c r="E73" s="15">
        <f t="shared" si="0"/>
        <v>11215.3977</v>
      </c>
    </row>
    <row r="74" spans="1:5" ht="15">
      <c r="A74" s="14"/>
      <c r="B74" s="14">
        <v>3550.3</v>
      </c>
      <c r="C74" s="14" t="s">
        <v>152</v>
      </c>
      <c r="D74" s="14">
        <v>3.526</v>
      </c>
      <c r="E74" s="15">
        <f t="shared" si="0"/>
        <v>12518.3578</v>
      </c>
    </row>
    <row r="75" spans="1:5" ht="15">
      <c r="A75" s="14"/>
      <c r="B75" s="14">
        <v>3550.3</v>
      </c>
      <c r="C75" s="14" t="s">
        <v>1940</v>
      </c>
      <c r="D75" s="14">
        <v>3</v>
      </c>
      <c r="E75" s="15">
        <f t="shared" si="0"/>
        <v>10650.900000000001</v>
      </c>
    </row>
    <row r="76" spans="1:5" ht="15">
      <c r="A76" s="14"/>
      <c r="B76" s="14">
        <v>3550.3</v>
      </c>
      <c r="C76" s="14" t="s">
        <v>1941</v>
      </c>
      <c r="D76" s="14">
        <v>3.12</v>
      </c>
      <c r="E76" s="15">
        <f t="shared" si="0"/>
        <v>11076.936000000002</v>
      </c>
    </row>
    <row r="77" spans="1:5" ht="15">
      <c r="A77" s="14"/>
      <c r="B77" s="14">
        <v>3550.3</v>
      </c>
      <c r="C77" s="14" t="s">
        <v>1942</v>
      </c>
      <c r="D77" s="14">
        <v>3.69</v>
      </c>
      <c r="E77" s="15">
        <f t="shared" si="0"/>
        <v>13100.607</v>
      </c>
    </row>
    <row r="78" spans="1:5" ht="15">
      <c r="A78" s="14"/>
      <c r="B78" s="14">
        <v>3550.3</v>
      </c>
      <c r="C78" s="14" t="s">
        <v>150</v>
      </c>
      <c r="D78" s="14">
        <v>3.12</v>
      </c>
      <c r="E78" s="15">
        <f>B78*D78</f>
        <v>11076.936000000002</v>
      </c>
    </row>
    <row r="79" spans="1:5" ht="15">
      <c r="A79" s="14"/>
      <c r="B79" s="14">
        <v>3550.3</v>
      </c>
      <c r="C79" s="14" t="s">
        <v>144</v>
      </c>
      <c r="D79" s="14">
        <v>3.12</v>
      </c>
      <c r="E79" s="15">
        <f>B79*D79</f>
        <v>11076.936000000002</v>
      </c>
    </row>
    <row r="80" spans="1:5" ht="15">
      <c r="A80" s="14"/>
      <c r="B80" s="14">
        <v>3550.3</v>
      </c>
      <c r="C80" s="14" t="s">
        <v>151</v>
      </c>
      <c r="D80" s="14">
        <v>3.12</v>
      </c>
      <c r="E80" s="15">
        <f>B80*D80</f>
        <v>11076.936000000002</v>
      </c>
    </row>
    <row r="81" spans="1:5" ht="15">
      <c r="A81" s="118" t="s">
        <v>194</v>
      </c>
      <c r="B81" s="119"/>
      <c r="C81" s="119"/>
      <c r="D81" s="120"/>
      <c r="E81" s="13"/>
    </row>
    <row r="82" spans="1:5" ht="15">
      <c r="A82" s="11"/>
      <c r="B82" s="17" t="s">
        <v>1617</v>
      </c>
      <c r="C82" s="14" t="s">
        <v>146</v>
      </c>
      <c r="D82" s="14" t="s">
        <v>1626</v>
      </c>
      <c r="E82" s="15">
        <v>99.14</v>
      </c>
    </row>
    <row r="83" spans="1:5" ht="15">
      <c r="A83" s="11"/>
      <c r="B83" s="14" t="s">
        <v>1779</v>
      </c>
      <c r="C83" s="14" t="s">
        <v>151</v>
      </c>
      <c r="D83" s="14" t="s">
        <v>387</v>
      </c>
      <c r="E83" s="15">
        <v>420.53</v>
      </c>
    </row>
    <row r="84" spans="1:5" ht="15">
      <c r="A84" s="14"/>
      <c r="B84" s="14" t="s">
        <v>1428</v>
      </c>
      <c r="C84" s="14" t="s">
        <v>145</v>
      </c>
      <c r="D84" s="14" t="s">
        <v>1430</v>
      </c>
      <c r="E84" s="15">
        <v>1908.99</v>
      </c>
    </row>
    <row r="85" spans="1:5" ht="15">
      <c r="A85" s="14"/>
      <c r="B85" s="14" t="s">
        <v>2057</v>
      </c>
      <c r="C85" s="14" t="s">
        <v>1941</v>
      </c>
      <c r="D85" s="14" t="s">
        <v>2059</v>
      </c>
      <c r="E85" s="15">
        <v>2411.92</v>
      </c>
    </row>
    <row r="86" spans="1:5" ht="15">
      <c r="A86" s="14"/>
      <c r="B86" s="14" t="s">
        <v>1023</v>
      </c>
      <c r="C86" s="14" t="s">
        <v>1942</v>
      </c>
      <c r="D86" s="14" t="s">
        <v>2399</v>
      </c>
      <c r="E86" s="15">
        <v>567.62</v>
      </c>
    </row>
    <row r="87" spans="1:5" ht="15">
      <c r="A87" s="14"/>
      <c r="B87" s="14" t="s">
        <v>2425</v>
      </c>
      <c r="C87" s="14" t="s">
        <v>1942</v>
      </c>
      <c r="D87" s="14" t="s">
        <v>1040</v>
      </c>
      <c r="E87" s="15">
        <v>457.24</v>
      </c>
    </row>
    <row r="88" spans="1:5" ht="15">
      <c r="A88" s="14"/>
      <c r="B88" s="14" t="s">
        <v>895</v>
      </c>
      <c r="C88" s="14" t="s">
        <v>1942</v>
      </c>
      <c r="D88" s="14" t="s">
        <v>899</v>
      </c>
      <c r="E88" s="15">
        <v>238.51</v>
      </c>
    </row>
    <row r="89" spans="1:5" ht="15">
      <c r="A89" s="14"/>
      <c r="B89" s="14" t="s">
        <v>2632</v>
      </c>
      <c r="C89" s="14" t="s">
        <v>1942</v>
      </c>
      <c r="D89" s="14" t="s">
        <v>1053</v>
      </c>
      <c r="E89" s="15">
        <v>47.19</v>
      </c>
    </row>
    <row r="90" spans="1:5" ht="15">
      <c r="A90" s="14"/>
      <c r="B90" s="14" t="s">
        <v>2250</v>
      </c>
      <c r="C90" s="14" t="s">
        <v>150</v>
      </c>
      <c r="D90" s="14" t="s">
        <v>399</v>
      </c>
      <c r="E90" s="15">
        <v>549</v>
      </c>
    </row>
    <row r="91" spans="1:5" ht="15">
      <c r="A91" s="14"/>
      <c r="B91" s="14" t="s">
        <v>1073</v>
      </c>
      <c r="C91" s="14" t="s">
        <v>150</v>
      </c>
      <c r="D91" s="14" t="s">
        <v>400</v>
      </c>
      <c r="E91" s="15">
        <v>3313.69</v>
      </c>
    </row>
    <row r="92" spans="1:5" ht="15">
      <c r="A92" s="14"/>
      <c r="B92" s="14" t="s">
        <v>1075</v>
      </c>
      <c r="C92" s="14" t="s">
        <v>144</v>
      </c>
      <c r="D92" s="14" t="s">
        <v>401</v>
      </c>
      <c r="E92" s="15">
        <v>1243</v>
      </c>
    </row>
    <row r="93" spans="1:5" ht="15">
      <c r="A93" s="14"/>
      <c r="B93" s="14" t="s">
        <v>1097</v>
      </c>
      <c r="C93" s="14" t="s">
        <v>144</v>
      </c>
      <c r="D93" s="14" t="s">
        <v>402</v>
      </c>
      <c r="E93" s="15">
        <v>170</v>
      </c>
    </row>
    <row r="94" spans="1:5" ht="15">
      <c r="A94" s="14"/>
      <c r="B94" s="14" t="s">
        <v>176</v>
      </c>
      <c r="C94" s="14" t="s">
        <v>151</v>
      </c>
      <c r="D94" s="14" t="s">
        <v>403</v>
      </c>
      <c r="E94" s="15">
        <v>344</v>
      </c>
    </row>
    <row r="95" spans="1:5" ht="15">
      <c r="A95" s="14"/>
      <c r="B95" s="14" t="s">
        <v>1080</v>
      </c>
      <c r="C95" s="14" t="s">
        <v>151</v>
      </c>
      <c r="D95" s="14" t="s">
        <v>404</v>
      </c>
      <c r="E95" s="15">
        <v>86</v>
      </c>
    </row>
    <row r="96" spans="1:5" ht="15">
      <c r="A96" s="118" t="s">
        <v>200</v>
      </c>
      <c r="B96" s="119"/>
      <c r="C96" s="119"/>
      <c r="D96" s="120"/>
      <c r="E96" s="13">
        <f>SUM(E97:E101)</f>
        <v>13781.366000000002</v>
      </c>
    </row>
    <row r="97" spans="1:5" ht="15">
      <c r="A97" s="14"/>
      <c r="B97" s="14"/>
      <c r="C97" s="14"/>
      <c r="D97" s="14" t="s">
        <v>1488</v>
      </c>
      <c r="E97" s="15">
        <v>3834.36</v>
      </c>
    </row>
    <row r="98" spans="1:5" ht="15">
      <c r="A98" s="14"/>
      <c r="B98" s="14" t="s">
        <v>1777</v>
      </c>
      <c r="C98" s="14" t="s">
        <v>148</v>
      </c>
      <c r="D98" s="14" t="s">
        <v>1499</v>
      </c>
      <c r="E98" s="15">
        <f>3550.8*0.47</f>
        <v>1668.876</v>
      </c>
    </row>
    <row r="99" spans="1:5" ht="15">
      <c r="A99" s="14"/>
      <c r="B99" s="14" t="s">
        <v>180</v>
      </c>
      <c r="C99" s="14" t="s">
        <v>1940</v>
      </c>
      <c r="D99" s="14" t="s">
        <v>3</v>
      </c>
      <c r="E99" s="15">
        <v>5266.34</v>
      </c>
    </row>
    <row r="100" spans="1:5" ht="15">
      <c r="A100" s="14"/>
      <c r="B100" s="14" t="s">
        <v>261</v>
      </c>
      <c r="C100" s="14" t="s">
        <v>1941</v>
      </c>
      <c r="D100" s="14" t="s">
        <v>263</v>
      </c>
      <c r="E100" s="15">
        <v>1350.67</v>
      </c>
    </row>
    <row r="101" spans="1:5" ht="15">
      <c r="A101" s="14"/>
      <c r="B101" s="14" t="s">
        <v>1598</v>
      </c>
      <c r="C101" s="14" t="s">
        <v>1942</v>
      </c>
      <c r="D101" s="14" t="s">
        <v>1600</v>
      </c>
      <c r="E101" s="15">
        <v>1661.12</v>
      </c>
    </row>
    <row r="102" spans="1:5" ht="15">
      <c r="A102" s="116" t="s">
        <v>226</v>
      </c>
      <c r="B102" s="116"/>
      <c r="C102" s="116"/>
      <c r="D102" s="116"/>
      <c r="E102" s="18">
        <v>39195.31</v>
      </c>
    </row>
    <row r="103" spans="1:5" ht="15">
      <c r="A103" s="116" t="s">
        <v>217</v>
      </c>
      <c r="B103" s="116"/>
      <c r="C103" s="116"/>
      <c r="D103" s="116"/>
      <c r="E103" s="18">
        <v>50550.34</v>
      </c>
    </row>
    <row r="104" spans="1:5" ht="15">
      <c r="A104" s="116" t="s">
        <v>1292</v>
      </c>
      <c r="B104" s="116"/>
      <c r="C104" s="116"/>
      <c r="D104" s="116"/>
      <c r="E104" s="18">
        <v>76203.5</v>
      </c>
    </row>
    <row r="105" spans="1:5" ht="15">
      <c r="A105" s="117" t="s">
        <v>1293</v>
      </c>
      <c r="B105" s="117"/>
      <c r="C105" s="117"/>
      <c r="D105" s="117"/>
      <c r="E105" s="33">
        <f>SUM(E3+E8+E102+E103+E104)</f>
        <v>824751.3749999999</v>
      </c>
    </row>
    <row r="106" spans="1:5" ht="15">
      <c r="A106" s="113" t="s">
        <v>1294</v>
      </c>
      <c r="B106" s="113"/>
      <c r="C106" s="113"/>
      <c r="D106" s="113"/>
      <c r="E106" s="18">
        <v>662768.07</v>
      </c>
    </row>
    <row r="107" spans="1:5" ht="15">
      <c r="A107" s="113" t="s">
        <v>1295</v>
      </c>
      <c r="B107" s="113"/>
      <c r="C107" s="113"/>
      <c r="D107" s="113"/>
      <c r="E107" s="18">
        <v>99266.88</v>
      </c>
    </row>
    <row r="108" spans="1:5" ht="15">
      <c r="A108" s="113" t="s">
        <v>831</v>
      </c>
      <c r="B108" s="113"/>
      <c r="C108" s="113"/>
      <c r="D108" s="113"/>
      <c r="E108" s="18">
        <v>1692974.3</v>
      </c>
    </row>
    <row r="109" spans="1:5" ht="15">
      <c r="A109" s="113" t="s">
        <v>832</v>
      </c>
      <c r="B109" s="113"/>
      <c r="C109" s="113"/>
      <c r="D109" s="113"/>
      <c r="E109" s="18">
        <v>1147736.9</v>
      </c>
    </row>
    <row r="110" spans="1:5" ht="15">
      <c r="A110" s="113" t="s">
        <v>833</v>
      </c>
      <c r="B110" s="113"/>
      <c r="C110" s="113"/>
      <c r="D110" s="113"/>
      <c r="E110" s="18">
        <v>1493711.13</v>
      </c>
    </row>
    <row r="111" spans="1:5" ht="15">
      <c r="A111" s="113" t="s">
        <v>834</v>
      </c>
      <c r="B111" s="113"/>
      <c r="C111" s="113"/>
      <c r="D111" s="113"/>
      <c r="E111" s="18">
        <v>236027.13</v>
      </c>
    </row>
    <row r="112" spans="1:5" ht="15">
      <c r="A112" s="113" t="s">
        <v>835</v>
      </c>
      <c r="B112" s="113"/>
      <c r="C112" s="113"/>
      <c r="D112" s="113"/>
      <c r="E112" s="18">
        <v>160498.45</v>
      </c>
    </row>
    <row r="113" spans="1:5" ht="15">
      <c r="A113" s="113" t="s">
        <v>836</v>
      </c>
      <c r="B113" s="113"/>
      <c r="C113" s="113"/>
      <c r="D113" s="113"/>
      <c r="E113" s="18">
        <v>0</v>
      </c>
    </row>
    <row r="114" spans="1:5" ht="15">
      <c r="A114" s="113" t="s">
        <v>1238</v>
      </c>
      <c r="B114" s="113"/>
      <c r="C114" s="113"/>
      <c r="D114" s="113"/>
      <c r="E114" s="15">
        <f>SUM(E108-E110)</f>
        <v>199263.17000000016</v>
      </c>
    </row>
    <row r="115" spans="1:5" ht="15">
      <c r="A115" s="113" t="s">
        <v>763</v>
      </c>
      <c r="B115" s="113"/>
      <c r="C115" s="113"/>
      <c r="D115" s="113"/>
      <c r="E115" s="15">
        <f>SUM(E111-E113)</f>
        <v>236027.13</v>
      </c>
    </row>
    <row r="116" spans="1:5" ht="28.5" customHeight="1">
      <c r="A116" s="113" t="s">
        <v>2213</v>
      </c>
      <c r="B116" s="113"/>
      <c r="C116" s="113"/>
      <c r="D116" s="113"/>
      <c r="E116" s="15">
        <f>SUM(E109-E110)</f>
        <v>-345974.23</v>
      </c>
    </row>
  </sheetData>
  <sheetProtection/>
  <mergeCells count="30">
    <mergeCell ref="A14:D14"/>
    <mergeCell ref="A22:D22"/>
    <mergeCell ref="B3:C3"/>
    <mergeCell ref="A1:E1"/>
    <mergeCell ref="A4:D4"/>
    <mergeCell ref="A6:D6"/>
    <mergeCell ref="A9:D9"/>
    <mergeCell ref="B8:C8"/>
    <mergeCell ref="A114:D114"/>
    <mergeCell ref="A115:D115"/>
    <mergeCell ref="A116:D116"/>
    <mergeCell ref="A110:D110"/>
    <mergeCell ref="A111:D111"/>
    <mergeCell ref="A112:D112"/>
    <mergeCell ref="A113:D113"/>
    <mergeCell ref="A108:D108"/>
    <mergeCell ref="A109:D109"/>
    <mergeCell ref="A102:D102"/>
    <mergeCell ref="A103:D103"/>
    <mergeCell ref="A104:D104"/>
    <mergeCell ref="A105:D105"/>
    <mergeCell ref="A106:D106"/>
    <mergeCell ref="A107:D107"/>
    <mergeCell ref="A68:D68"/>
    <mergeCell ref="A81:D81"/>
    <mergeCell ref="A96:D96"/>
    <mergeCell ref="A45:D45"/>
    <mergeCell ref="A53:D53"/>
    <mergeCell ref="A57:D57"/>
    <mergeCell ref="A67:D67"/>
  </mergeCells>
  <printOptions/>
  <pageMargins left="0.38" right="0.23" top="0.25" bottom="0.19" header="0.19" footer="0.17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7"/>
  <sheetViews>
    <sheetView zoomScalePageLayoutView="0" workbookViewId="0" topLeftCell="A85">
      <selection activeCell="E104" sqref="E104"/>
    </sheetView>
  </sheetViews>
  <sheetFormatPr defaultColWidth="13.375" defaultRowHeight="12.75"/>
  <cols>
    <col min="1" max="1" width="2.00390625" style="1" customWidth="1"/>
    <col min="2" max="2" width="9.375" style="1" customWidth="1"/>
    <col min="3" max="3" width="10.75390625" style="1" customWidth="1"/>
    <col min="4" max="4" width="65.375" style="1" customWidth="1"/>
    <col min="5" max="5" width="12.875" style="1" customWidth="1"/>
    <col min="6" max="6" width="14.625" style="1" customWidth="1"/>
    <col min="7" max="9" width="11.375" style="1" customWidth="1"/>
    <col min="10" max="99" width="12.375" style="1" customWidth="1"/>
    <col min="100" max="16384" width="13.375" style="1" customWidth="1"/>
  </cols>
  <sheetData>
    <row r="1" spans="1:5" ht="15.75">
      <c r="A1" s="121" t="s">
        <v>758</v>
      </c>
      <c r="B1" s="121"/>
      <c r="C1" s="121"/>
      <c r="D1" s="121"/>
      <c r="E1" s="121"/>
    </row>
    <row r="2" spans="1:5" ht="45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41" t="s">
        <v>1943</v>
      </c>
      <c r="C3" s="141"/>
      <c r="D3" s="10"/>
      <c r="E3" s="16">
        <f>SUM(E4+E7+E11)</f>
        <v>119284.68</v>
      </c>
    </row>
    <row r="4" spans="1:5" ht="15">
      <c r="A4" s="122" t="s">
        <v>759</v>
      </c>
      <c r="B4" s="122"/>
      <c r="C4" s="122"/>
      <c r="D4" s="122"/>
      <c r="E4" s="13">
        <f>SUM(E5:E6)</f>
        <v>64004.079999999994</v>
      </c>
    </row>
    <row r="5" spans="1:5" ht="15">
      <c r="A5" s="11"/>
      <c r="B5" s="17" t="s">
        <v>1477</v>
      </c>
      <c r="C5" s="14" t="s">
        <v>146</v>
      </c>
      <c r="D5" s="14" t="s">
        <v>1508</v>
      </c>
      <c r="E5" s="15">
        <v>59021.88</v>
      </c>
    </row>
    <row r="6" spans="1:5" ht="30">
      <c r="A6" s="11"/>
      <c r="B6" s="17" t="s">
        <v>1512</v>
      </c>
      <c r="C6" s="14" t="s">
        <v>146</v>
      </c>
      <c r="D6" s="14" t="s">
        <v>1513</v>
      </c>
      <c r="E6" s="15">
        <v>4982.2</v>
      </c>
    </row>
    <row r="7" spans="1:5" ht="15">
      <c r="A7" s="122" t="s">
        <v>1534</v>
      </c>
      <c r="B7" s="122"/>
      <c r="C7" s="122"/>
      <c r="D7" s="122"/>
      <c r="E7" s="13">
        <f>SUM(E8:E10)</f>
        <v>40369.729999999996</v>
      </c>
    </row>
    <row r="8" spans="1:5" ht="15">
      <c r="A8" s="11"/>
      <c r="B8" s="14" t="s">
        <v>1409</v>
      </c>
      <c r="C8" s="14" t="s">
        <v>145</v>
      </c>
      <c r="D8" s="14" t="s">
        <v>1308</v>
      </c>
      <c r="E8" s="15">
        <v>426.2</v>
      </c>
    </row>
    <row r="9" spans="1:5" ht="15">
      <c r="A9" s="11"/>
      <c r="B9" s="14"/>
      <c r="C9" s="14" t="s">
        <v>144</v>
      </c>
      <c r="D9" s="14" t="s">
        <v>760</v>
      </c>
      <c r="E9" s="15">
        <v>39523</v>
      </c>
    </row>
    <row r="10" spans="1:5" ht="15">
      <c r="A10" s="11"/>
      <c r="B10" s="14" t="s">
        <v>1779</v>
      </c>
      <c r="C10" s="14" t="s">
        <v>151</v>
      </c>
      <c r="D10" s="14" t="s">
        <v>284</v>
      </c>
      <c r="E10" s="15">
        <v>420.53</v>
      </c>
    </row>
    <row r="11" spans="1:5" ht="15">
      <c r="A11" s="122" t="s">
        <v>1951</v>
      </c>
      <c r="B11" s="122"/>
      <c r="C11" s="122"/>
      <c r="D11" s="122"/>
      <c r="E11" s="13">
        <f>SUM(E12)</f>
        <v>14910.87</v>
      </c>
    </row>
    <row r="12" spans="1:5" ht="15">
      <c r="A12" s="14"/>
      <c r="B12" s="14" t="s">
        <v>1683</v>
      </c>
      <c r="C12" s="14" t="s">
        <v>145</v>
      </c>
      <c r="D12" s="14" t="s">
        <v>1684</v>
      </c>
      <c r="E12" s="15">
        <v>14910.87</v>
      </c>
    </row>
    <row r="13" spans="1:5" ht="15">
      <c r="A13" s="10"/>
      <c r="B13" s="141" t="s">
        <v>1978</v>
      </c>
      <c r="C13" s="141"/>
      <c r="D13" s="10"/>
      <c r="E13" s="16">
        <f>SUM(E14+E19+E24+E42+E47+E49+E61+E62+E75+E85)</f>
        <v>275927.65650000004</v>
      </c>
    </row>
    <row r="14" spans="1:5" ht="15">
      <c r="A14" s="122" t="s">
        <v>1945</v>
      </c>
      <c r="B14" s="122"/>
      <c r="C14" s="122"/>
      <c r="D14" s="122"/>
      <c r="E14" s="13">
        <f>SUM(E15:E18)</f>
        <v>2410.27</v>
      </c>
    </row>
    <row r="15" spans="1:5" ht="15">
      <c r="A15" s="14"/>
      <c r="B15" s="14" t="s">
        <v>21</v>
      </c>
      <c r="C15" s="14" t="s">
        <v>1940</v>
      </c>
      <c r="D15" s="14" t="s">
        <v>25</v>
      </c>
      <c r="E15" s="15">
        <v>684</v>
      </c>
    </row>
    <row r="16" spans="1:5" ht="15">
      <c r="A16" s="14"/>
      <c r="B16" s="14" t="s">
        <v>2520</v>
      </c>
      <c r="C16" s="14" t="s">
        <v>150</v>
      </c>
      <c r="D16" s="14" t="s">
        <v>2110</v>
      </c>
      <c r="E16" s="15">
        <v>1600</v>
      </c>
    </row>
    <row r="17" spans="1:5" ht="15">
      <c r="A17" s="14"/>
      <c r="B17" s="14" t="s">
        <v>1779</v>
      </c>
      <c r="C17" s="14" t="s">
        <v>150</v>
      </c>
      <c r="D17" s="14" t="s">
        <v>1985</v>
      </c>
      <c r="E17" s="15">
        <v>95.27</v>
      </c>
    </row>
    <row r="18" spans="1:5" ht="15">
      <c r="A18" s="14"/>
      <c r="B18" s="14" t="s">
        <v>310</v>
      </c>
      <c r="C18" s="14" t="s">
        <v>151</v>
      </c>
      <c r="D18" s="14" t="s">
        <v>2111</v>
      </c>
      <c r="E18" s="15">
        <v>31</v>
      </c>
    </row>
    <row r="19" spans="1:5" ht="15">
      <c r="A19" s="122" t="s">
        <v>1946</v>
      </c>
      <c r="B19" s="122"/>
      <c r="C19" s="122"/>
      <c r="D19" s="122"/>
      <c r="E19" s="13">
        <f>SUM(E20:E23)</f>
        <v>9768.279999999999</v>
      </c>
    </row>
    <row r="20" spans="1:5" ht="15">
      <c r="A20" s="14"/>
      <c r="B20" s="14" t="s">
        <v>2476</v>
      </c>
      <c r="C20" s="14" t="s">
        <v>147</v>
      </c>
      <c r="D20" s="14" t="s">
        <v>2478</v>
      </c>
      <c r="E20" s="15">
        <v>6020</v>
      </c>
    </row>
    <row r="21" spans="1:5" ht="15">
      <c r="A21" s="14"/>
      <c r="B21" s="14" t="s">
        <v>2314</v>
      </c>
      <c r="C21" s="14" t="s">
        <v>148</v>
      </c>
      <c r="D21" s="14" t="s">
        <v>2317</v>
      </c>
      <c r="E21" s="15">
        <v>2467.46</v>
      </c>
    </row>
    <row r="22" spans="1:5" ht="30">
      <c r="A22" s="14"/>
      <c r="B22" s="14" t="s">
        <v>2164</v>
      </c>
      <c r="C22" s="14" t="s">
        <v>1941</v>
      </c>
      <c r="D22" s="14" t="s">
        <v>2173</v>
      </c>
      <c r="E22" s="15">
        <v>973.82</v>
      </c>
    </row>
    <row r="23" spans="1:5" ht="15">
      <c r="A23" s="14"/>
      <c r="B23" s="14" t="s">
        <v>238</v>
      </c>
      <c r="C23" s="14" t="s">
        <v>150</v>
      </c>
      <c r="D23" s="14" t="s">
        <v>2112</v>
      </c>
      <c r="E23" s="15">
        <v>307</v>
      </c>
    </row>
    <row r="24" spans="1:5" ht="15">
      <c r="A24" s="122" t="s">
        <v>1947</v>
      </c>
      <c r="B24" s="122"/>
      <c r="C24" s="122"/>
      <c r="D24" s="122"/>
      <c r="E24" s="13">
        <f>SUM(E25:E41)</f>
        <v>18136.83</v>
      </c>
    </row>
    <row r="25" spans="1:5" ht="15">
      <c r="A25" s="14"/>
      <c r="B25" s="17" t="s">
        <v>2027</v>
      </c>
      <c r="C25" s="14" t="s">
        <v>146</v>
      </c>
      <c r="D25" s="14" t="s">
        <v>2029</v>
      </c>
      <c r="E25" s="15">
        <v>44.14</v>
      </c>
    </row>
    <row r="26" spans="1:5" ht="15">
      <c r="A26" s="14"/>
      <c r="B26" s="17" t="s">
        <v>1764</v>
      </c>
      <c r="C26" s="14" t="s">
        <v>145</v>
      </c>
      <c r="D26" s="14" t="s">
        <v>2029</v>
      </c>
      <c r="E26" s="15">
        <v>37.89</v>
      </c>
    </row>
    <row r="27" spans="1:5" ht="15">
      <c r="A27" s="14"/>
      <c r="B27" s="17" t="s">
        <v>1779</v>
      </c>
      <c r="C27" s="14" t="s">
        <v>145</v>
      </c>
      <c r="D27" s="14" t="s">
        <v>1780</v>
      </c>
      <c r="E27" s="15">
        <v>205.08</v>
      </c>
    </row>
    <row r="28" spans="1:5" ht="15">
      <c r="A28" s="14"/>
      <c r="B28" s="17" t="s">
        <v>1777</v>
      </c>
      <c r="C28" s="14" t="s">
        <v>152</v>
      </c>
      <c r="D28" s="14" t="s">
        <v>2531</v>
      </c>
      <c r="E28" s="15">
        <v>6422.8</v>
      </c>
    </row>
    <row r="29" spans="1:5" ht="15">
      <c r="A29" s="14"/>
      <c r="B29" s="17" t="s">
        <v>815</v>
      </c>
      <c r="C29" s="14" t="s">
        <v>1940</v>
      </c>
      <c r="D29" s="14" t="s">
        <v>816</v>
      </c>
      <c r="E29" s="15">
        <v>1718.07</v>
      </c>
    </row>
    <row r="30" spans="1:5" ht="30">
      <c r="A30" s="14"/>
      <c r="B30" s="17" t="s">
        <v>2078</v>
      </c>
      <c r="C30" s="14" t="s">
        <v>1941</v>
      </c>
      <c r="D30" s="14" t="s">
        <v>2154</v>
      </c>
      <c r="E30" s="15">
        <v>3151.27</v>
      </c>
    </row>
    <row r="31" spans="1:5" ht="15">
      <c r="A31" s="14"/>
      <c r="B31" s="17" t="s">
        <v>1777</v>
      </c>
      <c r="C31" s="14" t="s">
        <v>1941</v>
      </c>
      <c r="D31" s="14" t="s">
        <v>2049</v>
      </c>
      <c r="E31" s="15">
        <v>86.46</v>
      </c>
    </row>
    <row r="32" spans="1:5" ht="15">
      <c r="A32" s="14"/>
      <c r="B32" s="17" t="s">
        <v>1449</v>
      </c>
      <c r="C32" s="14" t="s">
        <v>1942</v>
      </c>
      <c r="D32" s="14" t="s">
        <v>1456</v>
      </c>
      <c r="E32" s="15">
        <v>358.58</v>
      </c>
    </row>
    <row r="33" spans="1:5" ht="15">
      <c r="A33" s="14"/>
      <c r="B33" s="17" t="s">
        <v>1611</v>
      </c>
      <c r="C33" s="14" t="s">
        <v>1942</v>
      </c>
      <c r="D33" s="14" t="s">
        <v>1327</v>
      </c>
      <c r="E33" s="15">
        <v>215.39</v>
      </c>
    </row>
    <row r="34" spans="1:5" ht="15">
      <c r="A34" s="14"/>
      <c r="B34" s="17" t="s">
        <v>2417</v>
      </c>
      <c r="C34" s="14" t="s">
        <v>1942</v>
      </c>
      <c r="D34" s="14" t="s">
        <v>2422</v>
      </c>
      <c r="E34" s="15">
        <v>1138.78</v>
      </c>
    </row>
    <row r="35" spans="1:5" ht="15">
      <c r="A35" s="14"/>
      <c r="B35" s="17" t="s">
        <v>1264</v>
      </c>
      <c r="C35" s="14" t="s">
        <v>1942</v>
      </c>
      <c r="D35" s="14" t="s">
        <v>2422</v>
      </c>
      <c r="E35" s="15">
        <v>1153.63</v>
      </c>
    </row>
    <row r="36" spans="1:5" ht="15">
      <c r="A36" s="14"/>
      <c r="B36" s="15" t="s">
        <v>1777</v>
      </c>
      <c r="C36" s="14" t="s">
        <v>1942</v>
      </c>
      <c r="D36" s="14" t="s">
        <v>1066</v>
      </c>
      <c r="E36" s="15">
        <v>613.52</v>
      </c>
    </row>
    <row r="37" spans="1:5" ht="15">
      <c r="A37" s="14"/>
      <c r="B37" s="15" t="s">
        <v>240</v>
      </c>
      <c r="C37" s="14" t="s">
        <v>150</v>
      </c>
      <c r="D37" s="14" t="s">
        <v>2113</v>
      </c>
      <c r="E37" s="15">
        <v>1749</v>
      </c>
    </row>
    <row r="38" spans="1:5" ht="15">
      <c r="A38" s="14"/>
      <c r="B38" s="15" t="s">
        <v>1290</v>
      </c>
      <c r="C38" s="14" t="s">
        <v>150</v>
      </c>
      <c r="D38" s="14" t="s">
        <v>2114</v>
      </c>
      <c r="E38" s="15">
        <v>78</v>
      </c>
    </row>
    <row r="39" spans="1:5" ht="15">
      <c r="A39" s="14"/>
      <c r="B39" s="15" t="s">
        <v>1779</v>
      </c>
      <c r="C39" s="14" t="s">
        <v>150</v>
      </c>
      <c r="D39" s="14" t="s">
        <v>1175</v>
      </c>
      <c r="E39" s="15">
        <v>27.22</v>
      </c>
    </row>
    <row r="40" spans="1:5" ht="15">
      <c r="A40" s="14"/>
      <c r="B40" s="15" t="s">
        <v>2522</v>
      </c>
      <c r="C40" s="14" t="s">
        <v>144</v>
      </c>
      <c r="D40" s="14" t="s">
        <v>2115</v>
      </c>
      <c r="E40" s="15">
        <v>1098</v>
      </c>
    </row>
    <row r="41" spans="1:5" ht="15">
      <c r="A41" s="14"/>
      <c r="B41" s="15" t="s">
        <v>1086</v>
      </c>
      <c r="C41" s="14" t="s">
        <v>151</v>
      </c>
      <c r="D41" s="14" t="s">
        <v>2049</v>
      </c>
      <c r="E41" s="15">
        <v>39</v>
      </c>
    </row>
    <row r="42" spans="1:5" ht="15">
      <c r="A42" s="122" t="s">
        <v>1948</v>
      </c>
      <c r="B42" s="122"/>
      <c r="C42" s="122"/>
      <c r="D42" s="122"/>
      <c r="E42" s="13">
        <f>SUM(E43:E46)</f>
        <v>11779.48</v>
      </c>
    </row>
    <row r="43" spans="1:5" ht="15">
      <c r="A43" s="14"/>
      <c r="B43" s="14" t="s">
        <v>2468</v>
      </c>
      <c r="C43" s="14" t="s">
        <v>147</v>
      </c>
      <c r="D43" s="14" t="s">
        <v>2473</v>
      </c>
      <c r="E43" s="15">
        <v>7176.68</v>
      </c>
    </row>
    <row r="44" spans="1:5" ht="15">
      <c r="A44" s="14"/>
      <c r="B44" s="14" t="s">
        <v>2139</v>
      </c>
      <c r="C44" s="14" t="s">
        <v>148</v>
      </c>
      <c r="D44" s="14" t="s">
        <v>2142</v>
      </c>
      <c r="E44" s="15">
        <v>1849.39</v>
      </c>
    </row>
    <row r="45" spans="1:5" ht="15">
      <c r="A45" s="14"/>
      <c r="B45" s="14" t="s">
        <v>1004</v>
      </c>
      <c r="C45" s="14" t="s">
        <v>1942</v>
      </c>
      <c r="D45" s="14" t="s">
        <v>1005</v>
      </c>
      <c r="E45" s="15">
        <v>1323.28</v>
      </c>
    </row>
    <row r="46" spans="1:5" ht="15">
      <c r="A46" s="14"/>
      <c r="B46" s="14" t="s">
        <v>1275</v>
      </c>
      <c r="C46" s="14" t="s">
        <v>1942</v>
      </c>
      <c r="D46" s="14" t="s">
        <v>1278</v>
      </c>
      <c r="E46" s="15">
        <v>1430.13</v>
      </c>
    </row>
    <row r="47" spans="1:5" ht="15">
      <c r="A47" s="122" t="s">
        <v>1951</v>
      </c>
      <c r="B47" s="122"/>
      <c r="C47" s="122"/>
      <c r="D47" s="122"/>
      <c r="E47" s="13">
        <f>SUM(E48)</f>
        <v>9394.76</v>
      </c>
    </row>
    <row r="48" spans="1:5" ht="15">
      <c r="A48" s="14"/>
      <c r="B48" s="14" t="s">
        <v>2536</v>
      </c>
      <c r="C48" s="14" t="s">
        <v>149</v>
      </c>
      <c r="D48" s="14" t="s">
        <v>1807</v>
      </c>
      <c r="E48" s="15">
        <v>9394.76</v>
      </c>
    </row>
    <row r="49" spans="1:5" ht="15">
      <c r="A49" s="122" t="s">
        <v>192</v>
      </c>
      <c r="B49" s="122"/>
      <c r="C49" s="122"/>
      <c r="D49" s="122"/>
      <c r="E49" s="13">
        <f>SUM(E50:E60)</f>
        <v>8891.83</v>
      </c>
    </row>
    <row r="50" spans="1:5" ht="15">
      <c r="A50" s="14"/>
      <c r="B50" s="14" t="s">
        <v>1728</v>
      </c>
      <c r="C50" s="14" t="s">
        <v>145</v>
      </c>
      <c r="D50" s="14" t="s">
        <v>1729</v>
      </c>
      <c r="E50" s="15">
        <v>471.6</v>
      </c>
    </row>
    <row r="51" spans="1:5" ht="15">
      <c r="A51" s="14"/>
      <c r="B51" s="14" t="s">
        <v>1777</v>
      </c>
      <c r="C51" s="14" t="s">
        <v>147</v>
      </c>
      <c r="D51" s="14" t="s">
        <v>1237</v>
      </c>
      <c r="E51" s="15">
        <v>165.16</v>
      </c>
    </row>
    <row r="52" spans="1:5" ht="15">
      <c r="A52" s="14"/>
      <c r="B52" s="14" t="s">
        <v>2449</v>
      </c>
      <c r="C52" s="14" t="s">
        <v>147</v>
      </c>
      <c r="D52" s="14" t="s">
        <v>1783</v>
      </c>
      <c r="E52" s="15">
        <v>1161</v>
      </c>
    </row>
    <row r="53" spans="1:5" ht="15">
      <c r="A53" s="14"/>
      <c r="B53" s="34" t="s">
        <v>409</v>
      </c>
      <c r="C53" s="14" t="s">
        <v>147</v>
      </c>
      <c r="D53" s="14" t="s">
        <v>410</v>
      </c>
      <c r="E53" s="15">
        <v>2014.64</v>
      </c>
    </row>
    <row r="54" spans="1:5" ht="15">
      <c r="A54" s="14"/>
      <c r="B54" s="14" t="s">
        <v>2302</v>
      </c>
      <c r="C54" s="14" t="s">
        <v>148</v>
      </c>
      <c r="D54" s="14" t="s">
        <v>1783</v>
      </c>
      <c r="E54" s="15">
        <v>371.59</v>
      </c>
    </row>
    <row r="55" spans="1:5" ht="15">
      <c r="A55" s="14"/>
      <c r="B55" s="14" t="s">
        <v>2340</v>
      </c>
      <c r="C55" s="14" t="s">
        <v>152</v>
      </c>
      <c r="D55" s="14" t="s">
        <v>878</v>
      </c>
      <c r="E55" s="15">
        <v>1190</v>
      </c>
    </row>
    <row r="56" spans="1:5" ht="15">
      <c r="A56" s="14"/>
      <c r="B56" s="14" t="s">
        <v>2201</v>
      </c>
      <c r="C56" s="14" t="s">
        <v>1942</v>
      </c>
      <c r="D56" s="14" t="s">
        <v>1536</v>
      </c>
      <c r="E56" s="15">
        <v>726.72</v>
      </c>
    </row>
    <row r="57" spans="1:5" ht="15">
      <c r="A57" s="14"/>
      <c r="B57" s="18" t="s">
        <v>1282</v>
      </c>
      <c r="C57" s="14" t="s">
        <v>1942</v>
      </c>
      <c r="D57" s="14" t="s">
        <v>1536</v>
      </c>
      <c r="E57" s="18">
        <v>923.13</v>
      </c>
    </row>
    <row r="58" spans="1:5" ht="15">
      <c r="A58" s="14"/>
      <c r="B58" s="14" t="s">
        <v>1095</v>
      </c>
      <c r="C58" s="14" t="s">
        <v>150</v>
      </c>
      <c r="D58" s="14" t="s">
        <v>1536</v>
      </c>
      <c r="E58" s="15">
        <v>196.61</v>
      </c>
    </row>
    <row r="59" spans="1:5" ht="15">
      <c r="A59" s="14"/>
      <c r="B59" s="14" t="s">
        <v>1779</v>
      </c>
      <c r="C59" s="14" t="s">
        <v>151</v>
      </c>
      <c r="D59" s="14" t="s">
        <v>1537</v>
      </c>
      <c r="E59" s="15">
        <v>566.08</v>
      </c>
    </row>
    <row r="60" spans="1:5" ht="15">
      <c r="A60" s="14"/>
      <c r="B60" s="14" t="s">
        <v>1096</v>
      </c>
      <c r="C60" s="14" t="s">
        <v>151</v>
      </c>
      <c r="D60" s="14" t="s">
        <v>1536</v>
      </c>
      <c r="E60" s="15">
        <v>1105.3</v>
      </c>
    </row>
    <row r="61" spans="1:5" ht="15">
      <c r="A61" s="122" t="s">
        <v>196</v>
      </c>
      <c r="B61" s="122"/>
      <c r="C61" s="122"/>
      <c r="D61" s="122"/>
      <c r="E61" s="13">
        <v>55575</v>
      </c>
    </row>
    <row r="62" spans="1:5" ht="15">
      <c r="A62" s="122" t="s">
        <v>199</v>
      </c>
      <c r="B62" s="122"/>
      <c r="C62" s="122"/>
      <c r="D62" s="122"/>
      <c r="E62" s="13">
        <f>SUM(E63:E74)</f>
        <v>138599.0625</v>
      </c>
    </row>
    <row r="63" spans="1:5" ht="15">
      <c r="A63" s="14"/>
      <c r="B63" s="14">
        <v>3562.5</v>
      </c>
      <c r="C63" s="14" t="s">
        <v>146</v>
      </c>
      <c r="D63" s="14">
        <v>3.12</v>
      </c>
      <c r="E63" s="15">
        <f>B63*D63</f>
        <v>11115</v>
      </c>
    </row>
    <row r="64" spans="1:5" ht="15">
      <c r="A64" s="14"/>
      <c r="B64" s="14">
        <v>3562.5</v>
      </c>
      <c r="C64" s="14" t="s">
        <v>145</v>
      </c>
      <c r="D64" s="14">
        <v>3.106</v>
      </c>
      <c r="E64" s="15">
        <f>B64*D64</f>
        <v>11065.125</v>
      </c>
    </row>
    <row r="65" spans="1:5" ht="15">
      <c r="A65" s="14"/>
      <c r="B65" s="14">
        <v>3562.5</v>
      </c>
      <c r="C65" s="14" t="s">
        <v>147</v>
      </c>
      <c r="D65" s="14">
        <v>3.324</v>
      </c>
      <c r="E65" s="15">
        <f>B65*D65</f>
        <v>11841.75</v>
      </c>
    </row>
    <row r="66" spans="1:5" ht="15">
      <c r="A66" s="14"/>
      <c r="B66" s="14">
        <v>3562.5</v>
      </c>
      <c r="C66" s="14" t="s">
        <v>148</v>
      </c>
      <c r="D66" s="14">
        <v>3.5</v>
      </c>
      <c r="E66" s="15">
        <f aca="true" t="shared" si="0" ref="E66:E74">B66*D66</f>
        <v>12468.75</v>
      </c>
    </row>
    <row r="67" spans="1:5" ht="15">
      <c r="A67" s="14"/>
      <c r="B67" s="14">
        <v>3562.5</v>
      </c>
      <c r="C67" s="14" t="s">
        <v>149</v>
      </c>
      <c r="D67" s="14">
        <v>3.159</v>
      </c>
      <c r="E67" s="15">
        <f t="shared" si="0"/>
        <v>11253.9375</v>
      </c>
    </row>
    <row r="68" spans="1:5" ht="15">
      <c r="A68" s="14"/>
      <c r="B68" s="14">
        <v>3562.5</v>
      </c>
      <c r="C68" s="14" t="s">
        <v>152</v>
      </c>
      <c r="D68" s="14">
        <v>3.526</v>
      </c>
      <c r="E68" s="15">
        <f t="shared" si="0"/>
        <v>12561.375</v>
      </c>
    </row>
    <row r="69" spans="1:5" ht="15">
      <c r="A69" s="14"/>
      <c r="B69" s="14">
        <v>3562.5</v>
      </c>
      <c r="C69" s="14" t="s">
        <v>1940</v>
      </c>
      <c r="D69" s="14">
        <v>3</v>
      </c>
      <c r="E69" s="15">
        <f t="shared" si="0"/>
        <v>10687.5</v>
      </c>
    </row>
    <row r="70" spans="1:5" ht="15">
      <c r="A70" s="14"/>
      <c r="B70" s="14">
        <v>3562.5</v>
      </c>
      <c r="C70" s="14" t="s">
        <v>1941</v>
      </c>
      <c r="D70" s="14">
        <v>3.12</v>
      </c>
      <c r="E70" s="15">
        <f t="shared" si="0"/>
        <v>11115</v>
      </c>
    </row>
    <row r="71" spans="1:5" ht="15">
      <c r="A71" s="14"/>
      <c r="B71" s="14">
        <v>3562.5</v>
      </c>
      <c r="C71" s="14" t="s">
        <v>1942</v>
      </c>
      <c r="D71" s="14">
        <v>3.69</v>
      </c>
      <c r="E71" s="15">
        <f t="shared" si="0"/>
        <v>13145.625</v>
      </c>
    </row>
    <row r="72" spans="1:5" ht="15">
      <c r="A72" s="14"/>
      <c r="B72" s="14">
        <v>3562.5</v>
      </c>
      <c r="C72" s="14" t="s">
        <v>150</v>
      </c>
      <c r="D72" s="14">
        <v>3.12</v>
      </c>
      <c r="E72" s="15">
        <f t="shared" si="0"/>
        <v>11115</v>
      </c>
    </row>
    <row r="73" spans="1:5" ht="15">
      <c r="A73" s="14"/>
      <c r="B73" s="14">
        <v>3562.5</v>
      </c>
      <c r="C73" s="14" t="s">
        <v>144</v>
      </c>
      <c r="D73" s="14">
        <v>3.12</v>
      </c>
      <c r="E73" s="15">
        <f t="shared" si="0"/>
        <v>11115</v>
      </c>
    </row>
    <row r="74" spans="1:5" ht="15">
      <c r="A74" s="14"/>
      <c r="B74" s="14">
        <v>3562.5</v>
      </c>
      <c r="C74" s="14" t="s">
        <v>151</v>
      </c>
      <c r="D74" s="14">
        <v>3.12</v>
      </c>
      <c r="E74" s="15">
        <f t="shared" si="0"/>
        <v>11115</v>
      </c>
    </row>
    <row r="75" spans="1:5" ht="15">
      <c r="A75" s="122" t="s">
        <v>194</v>
      </c>
      <c r="B75" s="122"/>
      <c r="C75" s="122"/>
      <c r="D75" s="122"/>
      <c r="E75" s="13">
        <f>SUM(E76:E84)</f>
        <v>7105.57</v>
      </c>
    </row>
    <row r="76" spans="1:5" ht="15">
      <c r="A76" s="14"/>
      <c r="B76" s="14" t="s">
        <v>750</v>
      </c>
      <c r="C76" s="14" t="s">
        <v>147</v>
      </c>
      <c r="D76" s="14" t="s">
        <v>757</v>
      </c>
      <c r="E76" s="15">
        <v>172</v>
      </c>
    </row>
    <row r="77" spans="1:5" ht="15">
      <c r="A77" s="14"/>
      <c r="B77" s="14" t="s">
        <v>1777</v>
      </c>
      <c r="C77" s="14" t="s">
        <v>147</v>
      </c>
      <c r="D77" s="14" t="s">
        <v>2217</v>
      </c>
      <c r="E77" s="15">
        <v>133.75</v>
      </c>
    </row>
    <row r="78" spans="1:5" ht="15">
      <c r="A78" s="14"/>
      <c r="B78" s="14" t="s">
        <v>1872</v>
      </c>
      <c r="C78" s="14" t="s">
        <v>1940</v>
      </c>
      <c r="D78" s="14" t="s">
        <v>1891</v>
      </c>
      <c r="E78" s="15">
        <v>79</v>
      </c>
    </row>
    <row r="79" spans="1:5" ht="15">
      <c r="A79" s="14"/>
      <c r="B79" s="14" t="s">
        <v>2057</v>
      </c>
      <c r="C79" s="14" t="s">
        <v>1941</v>
      </c>
      <c r="D79" s="14" t="s">
        <v>2060</v>
      </c>
      <c r="E79" s="15">
        <v>2195.46</v>
      </c>
    </row>
    <row r="80" spans="1:5" ht="30">
      <c r="A80" s="14"/>
      <c r="B80" s="14" t="s">
        <v>895</v>
      </c>
      <c r="C80" s="14" t="s">
        <v>1942</v>
      </c>
      <c r="D80" s="14" t="s">
        <v>901</v>
      </c>
      <c r="E80" s="15">
        <v>3277.95</v>
      </c>
    </row>
    <row r="81" spans="1:5" ht="15">
      <c r="A81" s="14"/>
      <c r="B81" s="14" t="s">
        <v>2209</v>
      </c>
      <c r="C81" s="14" t="s">
        <v>150</v>
      </c>
      <c r="D81" s="14" t="s">
        <v>2116</v>
      </c>
      <c r="E81" s="15">
        <v>98.91</v>
      </c>
    </row>
    <row r="82" spans="1:5" ht="15">
      <c r="A82" s="14"/>
      <c r="B82" s="14" t="s">
        <v>808</v>
      </c>
      <c r="C82" s="14" t="s">
        <v>150</v>
      </c>
      <c r="D82" s="14" t="s">
        <v>2117</v>
      </c>
      <c r="E82" s="15">
        <v>986</v>
      </c>
    </row>
    <row r="83" spans="1:5" ht="15">
      <c r="A83" s="14"/>
      <c r="B83" s="14" t="s">
        <v>2250</v>
      </c>
      <c r="C83" s="14" t="s">
        <v>150</v>
      </c>
      <c r="D83" s="14" t="s">
        <v>2118</v>
      </c>
      <c r="E83" s="15">
        <v>150</v>
      </c>
    </row>
    <row r="84" spans="1:5" ht="15">
      <c r="A84" s="14"/>
      <c r="B84" s="14" t="s">
        <v>1097</v>
      </c>
      <c r="C84" s="14" t="s">
        <v>144</v>
      </c>
      <c r="D84" s="14" t="s">
        <v>2119</v>
      </c>
      <c r="E84" s="15">
        <v>12.5</v>
      </c>
    </row>
    <row r="85" spans="1:5" ht="15">
      <c r="A85" s="122" t="s">
        <v>200</v>
      </c>
      <c r="B85" s="122"/>
      <c r="C85" s="122"/>
      <c r="D85" s="122"/>
      <c r="E85" s="13">
        <f>SUM(E86:E90)</f>
        <v>14266.573999999999</v>
      </c>
    </row>
    <row r="86" spans="1:5" ht="15">
      <c r="A86" s="14"/>
      <c r="B86" s="14"/>
      <c r="C86" s="14"/>
      <c r="D86" s="14" t="s">
        <v>1488</v>
      </c>
      <c r="E86" s="15">
        <v>3847.2</v>
      </c>
    </row>
    <row r="87" spans="1:5" ht="15">
      <c r="A87" s="14"/>
      <c r="B87" s="14" t="s">
        <v>1777</v>
      </c>
      <c r="C87" s="14" t="s">
        <v>148</v>
      </c>
      <c r="D87" s="14" t="s">
        <v>1499</v>
      </c>
      <c r="E87" s="15">
        <f>3562.2*0.47</f>
        <v>1674.234</v>
      </c>
    </row>
    <row r="88" spans="1:5" ht="15">
      <c r="A88" s="14"/>
      <c r="B88" s="14" t="s">
        <v>180</v>
      </c>
      <c r="C88" s="14" t="s">
        <v>1940</v>
      </c>
      <c r="D88" s="14" t="s">
        <v>182</v>
      </c>
      <c r="E88" s="15">
        <v>4477.34</v>
      </c>
    </row>
    <row r="89" spans="1:5" ht="15">
      <c r="A89" s="14"/>
      <c r="B89" s="14" t="s">
        <v>1598</v>
      </c>
      <c r="C89" s="14" t="s">
        <v>1942</v>
      </c>
      <c r="D89" s="14" t="s">
        <v>1602</v>
      </c>
      <c r="E89" s="15">
        <v>1606.32</v>
      </c>
    </row>
    <row r="90" spans="1:5" ht="15">
      <c r="A90" s="14"/>
      <c r="B90" s="14" t="s">
        <v>219</v>
      </c>
      <c r="C90" s="14" t="s">
        <v>1942</v>
      </c>
      <c r="D90" s="14" t="s">
        <v>220</v>
      </c>
      <c r="E90" s="15">
        <v>2661.48</v>
      </c>
    </row>
    <row r="91" spans="1:5" ht="15">
      <c r="A91" s="122" t="s">
        <v>1834</v>
      </c>
      <c r="B91" s="122"/>
      <c r="C91" s="122"/>
      <c r="D91" s="122"/>
      <c r="E91" s="22">
        <f>SUM(E92)</f>
        <v>588749</v>
      </c>
    </row>
    <row r="92" spans="1:5" ht="30">
      <c r="A92" s="14"/>
      <c r="B92" s="14" t="s">
        <v>2120</v>
      </c>
      <c r="C92" s="14" t="s">
        <v>1940</v>
      </c>
      <c r="D92" s="14" t="s">
        <v>2121</v>
      </c>
      <c r="E92" s="18">
        <v>588749</v>
      </c>
    </row>
    <row r="93" spans="1:5" ht="15">
      <c r="A93" s="116" t="s">
        <v>226</v>
      </c>
      <c r="B93" s="116"/>
      <c r="C93" s="116"/>
      <c r="D93" s="116"/>
      <c r="E93" s="18">
        <v>32917.5</v>
      </c>
    </row>
    <row r="94" spans="1:5" ht="15">
      <c r="A94" s="116" t="s">
        <v>217</v>
      </c>
      <c r="B94" s="116"/>
      <c r="C94" s="116"/>
      <c r="D94" s="116"/>
      <c r="E94" s="18">
        <v>50596.93</v>
      </c>
    </row>
    <row r="95" spans="1:5" ht="15">
      <c r="A95" s="116" t="s">
        <v>1292</v>
      </c>
      <c r="B95" s="116"/>
      <c r="C95" s="116"/>
      <c r="D95" s="116"/>
      <c r="E95" s="18">
        <v>78759.4</v>
      </c>
    </row>
    <row r="96" spans="1:5" ht="15">
      <c r="A96" s="117" t="s">
        <v>1293</v>
      </c>
      <c r="B96" s="117"/>
      <c r="C96" s="117"/>
      <c r="D96" s="117"/>
      <c r="E96" s="33">
        <f>SUM(E3+E13+E93+E94+E95)</f>
        <v>557486.1665</v>
      </c>
    </row>
    <row r="97" spans="1:5" ht="15">
      <c r="A97" s="113" t="s">
        <v>1294</v>
      </c>
      <c r="B97" s="113"/>
      <c r="C97" s="113"/>
      <c r="D97" s="113"/>
      <c r="E97" s="18">
        <v>665045</v>
      </c>
    </row>
    <row r="98" spans="1:5" ht="15">
      <c r="A98" s="113" t="s">
        <v>1295</v>
      </c>
      <c r="B98" s="113"/>
      <c r="C98" s="113"/>
      <c r="D98" s="113"/>
      <c r="E98" s="18">
        <v>99609</v>
      </c>
    </row>
    <row r="99" spans="1:5" ht="15">
      <c r="A99" s="113" t="s">
        <v>831</v>
      </c>
      <c r="B99" s="113"/>
      <c r="C99" s="113"/>
      <c r="D99" s="113"/>
      <c r="E99" s="18">
        <v>1705322.9</v>
      </c>
    </row>
    <row r="100" spans="1:5" ht="15">
      <c r="A100" s="113" t="s">
        <v>832</v>
      </c>
      <c r="B100" s="113"/>
      <c r="C100" s="113"/>
      <c r="D100" s="113"/>
      <c r="E100" s="18">
        <v>1228352.94</v>
      </c>
    </row>
    <row r="101" spans="1:5" ht="15">
      <c r="A101" s="113" t="s">
        <v>833</v>
      </c>
      <c r="B101" s="113"/>
      <c r="C101" s="113"/>
      <c r="D101" s="113"/>
      <c r="E101" s="18">
        <f>1388929.81+1894+24752.25</f>
        <v>1415576.06</v>
      </c>
    </row>
    <row r="102" spans="1:5" ht="15">
      <c r="A102" s="113" t="s">
        <v>834</v>
      </c>
      <c r="B102" s="113"/>
      <c r="C102" s="113"/>
      <c r="D102" s="113"/>
      <c r="E102" s="18">
        <v>236835.05</v>
      </c>
    </row>
    <row r="103" spans="1:5" ht="15">
      <c r="A103" s="113" t="s">
        <v>835</v>
      </c>
      <c r="B103" s="113"/>
      <c r="C103" s="113"/>
      <c r="D103" s="113"/>
      <c r="E103" s="18">
        <v>170521.24</v>
      </c>
    </row>
    <row r="104" spans="1:5" ht="15">
      <c r="A104" s="113" t="s">
        <v>836</v>
      </c>
      <c r="B104" s="113"/>
      <c r="C104" s="113"/>
      <c r="D104" s="113"/>
      <c r="E104" s="18">
        <v>588749</v>
      </c>
    </row>
    <row r="105" spans="1:5" ht="15">
      <c r="A105" s="113" t="s">
        <v>1238</v>
      </c>
      <c r="B105" s="113"/>
      <c r="C105" s="113"/>
      <c r="D105" s="113"/>
      <c r="E105" s="15">
        <f>SUM(E99-E101)</f>
        <v>289746.83999999985</v>
      </c>
    </row>
    <row r="106" spans="1:5" ht="15">
      <c r="A106" s="113" t="s">
        <v>837</v>
      </c>
      <c r="B106" s="113"/>
      <c r="C106" s="113"/>
      <c r="D106" s="113"/>
      <c r="E106" s="15">
        <f>SUM(E102-E104)</f>
        <v>-351913.95</v>
      </c>
    </row>
    <row r="107" spans="1:5" ht="15">
      <c r="A107" s="113" t="s">
        <v>2213</v>
      </c>
      <c r="B107" s="113"/>
      <c r="C107" s="113"/>
      <c r="D107" s="113"/>
      <c r="E107" s="15">
        <f>SUM(E100-E101)</f>
        <v>-187223.1200000001</v>
      </c>
    </row>
  </sheetData>
  <sheetProtection/>
  <mergeCells count="32">
    <mergeCell ref="A1:E1"/>
    <mergeCell ref="B3:C3"/>
    <mergeCell ref="A4:D4"/>
    <mergeCell ref="A7:D7"/>
    <mergeCell ref="A47:D47"/>
    <mergeCell ref="A49:D49"/>
    <mergeCell ref="A11:D11"/>
    <mergeCell ref="B13:C13"/>
    <mergeCell ref="A14:D14"/>
    <mergeCell ref="A19:D19"/>
    <mergeCell ref="A96:D96"/>
    <mergeCell ref="A97:D97"/>
    <mergeCell ref="A61:D61"/>
    <mergeCell ref="A62:D62"/>
    <mergeCell ref="A75:D75"/>
    <mergeCell ref="A85:D85"/>
    <mergeCell ref="A24:D24"/>
    <mergeCell ref="A42:D42"/>
    <mergeCell ref="A91:D91"/>
    <mergeCell ref="A93:D93"/>
    <mergeCell ref="A94:D94"/>
    <mergeCell ref="A95:D95"/>
    <mergeCell ref="A106:D106"/>
    <mergeCell ref="A107:D107"/>
    <mergeCell ref="A98:D98"/>
    <mergeCell ref="A99:D99"/>
    <mergeCell ref="A100:D100"/>
    <mergeCell ref="A101:D101"/>
    <mergeCell ref="A102:D102"/>
    <mergeCell ref="A103:D103"/>
    <mergeCell ref="A104:D104"/>
    <mergeCell ref="A105:D105"/>
  </mergeCells>
  <printOptions/>
  <pageMargins left="0.24" right="0.18" top="0.17" bottom="0.53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15"/>
  <sheetViews>
    <sheetView zoomScalePageLayoutView="0" workbookViewId="0" topLeftCell="A1">
      <pane ySplit="1" topLeftCell="A98" activePane="bottomLeft" state="frozen"/>
      <selection pane="topLeft" activeCell="B1" sqref="B1"/>
      <selection pane="bottomLeft" activeCell="E114" sqref="E114"/>
    </sheetView>
  </sheetViews>
  <sheetFormatPr defaultColWidth="13.375" defaultRowHeight="12.75"/>
  <cols>
    <col min="1" max="1" width="3.625" style="1" customWidth="1"/>
    <col min="2" max="2" width="9.25390625" style="1" customWidth="1"/>
    <col min="3" max="3" width="12.125" style="1" customWidth="1"/>
    <col min="4" max="4" width="69.625" style="1" customWidth="1"/>
    <col min="5" max="5" width="13.25390625" style="1" customWidth="1"/>
    <col min="6" max="8" width="11.375" style="1" customWidth="1"/>
    <col min="9" max="98" width="12.375" style="1" customWidth="1"/>
    <col min="99" max="16384" width="13.375" style="1" customWidth="1"/>
  </cols>
  <sheetData>
    <row r="1" spans="1:5" ht="15.75">
      <c r="A1" s="121" t="s">
        <v>2098</v>
      </c>
      <c r="B1" s="121"/>
      <c r="C1" s="121"/>
      <c r="D1" s="121"/>
      <c r="E1" s="121"/>
    </row>
    <row r="2" spans="1:5" ht="30.75" customHeight="1">
      <c r="A2" s="24"/>
      <c r="B2" s="25" t="s">
        <v>195</v>
      </c>
      <c r="C2" s="26" t="s">
        <v>1339</v>
      </c>
      <c r="D2" s="26" t="s">
        <v>1340</v>
      </c>
      <c r="E2" s="27" t="s">
        <v>198</v>
      </c>
    </row>
    <row r="3" spans="1:5" ht="15">
      <c r="A3" s="10"/>
      <c r="B3" s="133" t="s">
        <v>1943</v>
      </c>
      <c r="C3" s="133"/>
      <c r="D3" s="10"/>
      <c r="E3" s="16">
        <f>SUM(E4+E6+E13)</f>
        <v>131524.97</v>
      </c>
    </row>
    <row r="4" spans="1:5" ht="15">
      <c r="A4" s="118" t="s">
        <v>1946</v>
      </c>
      <c r="B4" s="119"/>
      <c r="C4" s="119"/>
      <c r="D4" s="120"/>
      <c r="E4" s="13">
        <f>SUM(E5)</f>
        <v>16727.33</v>
      </c>
    </row>
    <row r="5" spans="1:5" ht="15">
      <c r="A5" s="11"/>
      <c r="B5" s="17" t="s">
        <v>1511</v>
      </c>
      <c r="C5" s="14" t="s">
        <v>146</v>
      </c>
      <c r="D5" s="14" t="s">
        <v>1794</v>
      </c>
      <c r="E5" s="15">
        <v>16727.33</v>
      </c>
    </row>
    <row r="6" spans="1:5" ht="17.25" customHeight="1">
      <c r="A6" s="118" t="s">
        <v>1534</v>
      </c>
      <c r="B6" s="119"/>
      <c r="C6" s="119"/>
      <c r="D6" s="120"/>
      <c r="E6" s="13">
        <f>SUM(E7:E12)</f>
        <v>75892.2</v>
      </c>
    </row>
    <row r="7" spans="1:5" ht="30">
      <c r="A7" s="11"/>
      <c r="B7" s="17" t="s">
        <v>1617</v>
      </c>
      <c r="C7" s="14" t="s">
        <v>146</v>
      </c>
      <c r="D7" s="14" t="s">
        <v>1629</v>
      </c>
      <c r="E7" s="15">
        <v>578.48</v>
      </c>
    </row>
    <row r="8" spans="1:5" ht="15.75" customHeight="1">
      <c r="A8" s="11"/>
      <c r="B8" s="14" t="s">
        <v>2252</v>
      </c>
      <c r="C8" s="14" t="s">
        <v>149</v>
      </c>
      <c r="D8" s="14" t="s">
        <v>2253</v>
      </c>
      <c r="E8" s="15">
        <v>5882.9</v>
      </c>
    </row>
    <row r="9" spans="1:5" ht="15">
      <c r="A9" s="11"/>
      <c r="B9" s="14" t="s">
        <v>1442</v>
      </c>
      <c r="C9" s="14" t="s">
        <v>144</v>
      </c>
      <c r="D9" s="14" t="s">
        <v>1705</v>
      </c>
      <c r="E9" s="15">
        <v>824</v>
      </c>
    </row>
    <row r="10" spans="1:5" ht="15">
      <c r="A10" s="11"/>
      <c r="B10" s="14" t="s">
        <v>1706</v>
      </c>
      <c r="C10" s="14" t="s">
        <v>151</v>
      </c>
      <c r="D10" s="14" t="s">
        <v>1707</v>
      </c>
      <c r="E10" s="15">
        <v>10171.59</v>
      </c>
    </row>
    <row r="11" spans="1:5" ht="15">
      <c r="A11" s="11"/>
      <c r="B11" s="14" t="s">
        <v>772</v>
      </c>
      <c r="C11" s="14" t="s">
        <v>149</v>
      </c>
      <c r="D11" s="14" t="s">
        <v>773</v>
      </c>
      <c r="E11" s="15">
        <v>51677.25</v>
      </c>
    </row>
    <row r="12" spans="1:5" ht="15">
      <c r="A12" s="11"/>
      <c r="B12" s="14" t="s">
        <v>2447</v>
      </c>
      <c r="C12" s="14" t="s">
        <v>147</v>
      </c>
      <c r="D12" s="14" t="s">
        <v>2448</v>
      </c>
      <c r="E12" s="15">
        <v>6757.98</v>
      </c>
    </row>
    <row r="13" spans="1:5" ht="16.5" customHeight="1">
      <c r="A13" s="118" t="s">
        <v>1951</v>
      </c>
      <c r="B13" s="119"/>
      <c r="C13" s="119"/>
      <c r="D13" s="120"/>
      <c r="E13" s="13">
        <f>SUM(E14:E15)</f>
        <v>38905.44</v>
      </c>
    </row>
    <row r="14" spans="1:5" ht="15">
      <c r="A14" s="14"/>
      <c r="B14" s="14" t="s">
        <v>1708</v>
      </c>
      <c r="C14" s="14" t="s">
        <v>150</v>
      </c>
      <c r="D14" s="14" t="s">
        <v>1709</v>
      </c>
      <c r="E14" s="15">
        <v>14230.65</v>
      </c>
    </row>
    <row r="15" spans="1:5" ht="15">
      <c r="A15" s="14"/>
      <c r="B15" s="14" t="s">
        <v>1710</v>
      </c>
      <c r="C15" s="14" t="s">
        <v>144</v>
      </c>
      <c r="D15" s="14" t="s">
        <v>1711</v>
      </c>
      <c r="E15" s="15">
        <v>24674.79</v>
      </c>
    </row>
    <row r="16" spans="1:5" ht="15">
      <c r="A16" s="10"/>
      <c r="B16" s="133" t="s">
        <v>1978</v>
      </c>
      <c r="C16" s="133"/>
      <c r="D16" s="10"/>
      <c r="E16" s="16">
        <f>SUM(E17+E28+E41+E54+E58+E69+E70+E83+E95)</f>
        <v>288142.7522</v>
      </c>
    </row>
    <row r="17" spans="1:5" ht="15">
      <c r="A17" s="118" t="s">
        <v>1235</v>
      </c>
      <c r="B17" s="119"/>
      <c r="C17" s="119"/>
      <c r="D17" s="120"/>
      <c r="E17" s="13">
        <f>SUM(E18:E27)</f>
        <v>18895.62</v>
      </c>
    </row>
    <row r="18" spans="1:5" ht="15">
      <c r="A18" s="14"/>
      <c r="B18" s="14" t="s">
        <v>1264</v>
      </c>
      <c r="C18" s="14" t="s">
        <v>1942</v>
      </c>
      <c r="D18" s="14" t="s">
        <v>1269</v>
      </c>
      <c r="E18" s="15">
        <v>342.8</v>
      </c>
    </row>
    <row r="19" spans="1:5" ht="15">
      <c r="A19" s="14"/>
      <c r="B19" s="14" t="s">
        <v>1393</v>
      </c>
      <c r="C19" s="14" t="s">
        <v>150</v>
      </c>
      <c r="D19" s="14" t="s">
        <v>1985</v>
      </c>
      <c r="E19" s="15">
        <v>95.27</v>
      </c>
    </row>
    <row r="20" spans="1:5" ht="15">
      <c r="A20" s="14"/>
      <c r="B20" s="14" t="s">
        <v>1764</v>
      </c>
      <c r="C20" s="14" t="s">
        <v>145</v>
      </c>
      <c r="D20" s="14" t="s">
        <v>1767</v>
      </c>
      <c r="E20" s="15">
        <v>195.28</v>
      </c>
    </row>
    <row r="21" spans="1:5" ht="15">
      <c r="A21" s="14"/>
      <c r="B21" s="14" t="s">
        <v>416</v>
      </c>
      <c r="C21" s="14" t="s">
        <v>147</v>
      </c>
      <c r="D21" s="14" t="s">
        <v>421</v>
      </c>
      <c r="E21" s="15">
        <v>4054</v>
      </c>
    </row>
    <row r="22" spans="1:5" ht="15">
      <c r="A22" s="14"/>
      <c r="B22" s="14" t="s">
        <v>360</v>
      </c>
      <c r="C22" s="14" t="s">
        <v>148</v>
      </c>
      <c r="D22" s="14" t="s">
        <v>363</v>
      </c>
      <c r="E22" s="15">
        <v>336.48</v>
      </c>
    </row>
    <row r="23" spans="1:5" ht="15">
      <c r="A23" s="14"/>
      <c r="B23" s="14" t="s">
        <v>1959</v>
      </c>
      <c r="C23" s="14" t="s">
        <v>148</v>
      </c>
      <c r="D23" s="14" t="s">
        <v>1917</v>
      </c>
      <c r="E23" s="15">
        <v>426.06</v>
      </c>
    </row>
    <row r="24" spans="1:5" ht="46.5" customHeight="1">
      <c r="A24" s="14"/>
      <c r="B24" s="14" t="s">
        <v>1611</v>
      </c>
      <c r="C24" s="14" t="s">
        <v>1942</v>
      </c>
      <c r="D24" s="14" t="s">
        <v>1751</v>
      </c>
      <c r="E24" s="15">
        <v>12795.95</v>
      </c>
    </row>
    <row r="25" spans="1:5" ht="15">
      <c r="A25" s="14"/>
      <c r="B25" s="14" t="s">
        <v>968</v>
      </c>
      <c r="C25" s="14" t="s">
        <v>150</v>
      </c>
      <c r="D25" s="14" t="s">
        <v>1712</v>
      </c>
      <c r="E25" s="15">
        <v>198</v>
      </c>
    </row>
    <row r="26" spans="1:5" ht="15">
      <c r="A26" s="14"/>
      <c r="B26" s="14" t="s">
        <v>1779</v>
      </c>
      <c r="C26" s="14" t="s">
        <v>150</v>
      </c>
      <c r="D26" s="14" t="s">
        <v>1713</v>
      </c>
      <c r="E26" s="15">
        <v>344.78</v>
      </c>
    </row>
    <row r="27" spans="1:5" ht="15">
      <c r="A27" s="14"/>
      <c r="B27" s="14" t="s">
        <v>1088</v>
      </c>
      <c r="C27" s="14" t="s">
        <v>151</v>
      </c>
      <c r="D27" s="14" t="s">
        <v>1741</v>
      </c>
      <c r="E27" s="15">
        <v>107</v>
      </c>
    </row>
    <row r="28" spans="1:5" ht="16.5" customHeight="1">
      <c r="A28" s="118" t="s">
        <v>1947</v>
      </c>
      <c r="B28" s="119"/>
      <c r="C28" s="119"/>
      <c r="D28" s="120"/>
      <c r="E28" s="13">
        <f>SUM(E29:E40)</f>
        <v>20713.28</v>
      </c>
    </row>
    <row r="29" spans="1:5" ht="15">
      <c r="A29" s="14"/>
      <c r="B29" s="17" t="s">
        <v>2027</v>
      </c>
      <c r="C29" s="14" t="s">
        <v>146</v>
      </c>
      <c r="D29" s="14" t="s">
        <v>1797</v>
      </c>
      <c r="E29" s="15">
        <v>785.07</v>
      </c>
    </row>
    <row r="30" spans="1:5" ht="15">
      <c r="A30" s="14"/>
      <c r="B30" s="17" t="s">
        <v>2180</v>
      </c>
      <c r="C30" s="14" t="s">
        <v>146</v>
      </c>
      <c r="D30" s="14" t="s">
        <v>1796</v>
      </c>
      <c r="E30" s="15">
        <v>341.51</v>
      </c>
    </row>
    <row r="31" spans="1:5" ht="30">
      <c r="A31" s="14"/>
      <c r="B31" s="17" t="s">
        <v>2188</v>
      </c>
      <c r="C31" s="14" t="s">
        <v>146</v>
      </c>
      <c r="D31" s="14" t="s">
        <v>1795</v>
      </c>
      <c r="E31" s="15">
        <v>4617.82</v>
      </c>
    </row>
    <row r="32" spans="1:5" ht="15">
      <c r="A32" s="14"/>
      <c r="B32" s="17" t="s">
        <v>1434</v>
      </c>
      <c r="C32" s="14" t="s">
        <v>145</v>
      </c>
      <c r="D32" s="14" t="s">
        <v>1166</v>
      </c>
      <c r="E32" s="15">
        <v>318.96</v>
      </c>
    </row>
    <row r="33" spans="1:5" ht="15">
      <c r="A33" s="14"/>
      <c r="B33" s="17" t="s">
        <v>1779</v>
      </c>
      <c r="C33" s="14" t="s">
        <v>145</v>
      </c>
      <c r="D33" s="14" t="s">
        <v>1780</v>
      </c>
      <c r="E33" s="15">
        <v>205.08</v>
      </c>
    </row>
    <row r="34" spans="1:5" ht="15">
      <c r="A34" s="14"/>
      <c r="B34" s="17" t="s">
        <v>340</v>
      </c>
      <c r="C34" s="14" t="s">
        <v>147</v>
      </c>
      <c r="D34" s="14" t="s">
        <v>341</v>
      </c>
      <c r="E34" s="15">
        <v>3480</v>
      </c>
    </row>
    <row r="35" spans="1:5" ht="15">
      <c r="A35" s="14"/>
      <c r="B35" s="17" t="s">
        <v>2347</v>
      </c>
      <c r="C35" s="14" t="s">
        <v>152</v>
      </c>
      <c r="D35" s="14" t="s">
        <v>119</v>
      </c>
      <c r="E35" s="15">
        <v>316.6</v>
      </c>
    </row>
    <row r="36" spans="1:5" ht="16.5" customHeight="1">
      <c r="A36" s="14"/>
      <c r="B36" s="17" t="s">
        <v>1777</v>
      </c>
      <c r="C36" s="14" t="s">
        <v>152</v>
      </c>
      <c r="D36" s="14" t="s">
        <v>2531</v>
      </c>
      <c r="E36" s="15">
        <v>6422.8</v>
      </c>
    </row>
    <row r="37" spans="1:5" ht="15">
      <c r="A37" s="14"/>
      <c r="B37" s="17" t="s">
        <v>2078</v>
      </c>
      <c r="C37" s="14" t="s">
        <v>1941</v>
      </c>
      <c r="D37" s="14" t="s">
        <v>2157</v>
      </c>
      <c r="E37" s="15">
        <v>1791.01</v>
      </c>
    </row>
    <row r="38" spans="1:5" ht="15">
      <c r="A38" s="14"/>
      <c r="B38" s="17" t="s">
        <v>2164</v>
      </c>
      <c r="C38" s="14" t="s">
        <v>1941</v>
      </c>
      <c r="D38" s="14" t="s">
        <v>2175</v>
      </c>
      <c r="E38" s="15">
        <v>647.95</v>
      </c>
    </row>
    <row r="39" spans="1:5" ht="15">
      <c r="A39" s="14"/>
      <c r="B39" s="17" t="s">
        <v>2406</v>
      </c>
      <c r="C39" s="14" t="s">
        <v>1942</v>
      </c>
      <c r="D39" s="14" t="s">
        <v>1013</v>
      </c>
      <c r="E39" s="15">
        <v>1172.96</v>
      </c>
    </row>
    <row r="40" spans="1:5" ht="15">
      <c r="A40" s="14"/>
      <c r="B40" s="15" t="s">
        <v>1777</v>
      </c>
      <c r="C40" s="14" t="s">
        <v>1942</v>
      </c>
      <c r="D40" s="14" t="s">
        <v>1066</v>
      </c>
      <c r="E40" s="15">
        <v>613.52</v>
      </c>
    </row>
    <row r="41" spans="1:5" ht="15" customHeight="1">
      <c r="A41" s="118" t="s">
        <v>1948</v>
      </c>
      <c r="B41" s="119"/>
      <c r="C41" s="119"/>
      <c r="D41" s="120"/>
      <c r="E41" s="13">
        <f>SUM(E42:E53)</f>
        <v>16104.260000000002</v>
      </c>
    </row>
    <row r="42" spans="1:5" ht="15">
      <c r="A42" s="14"/>
      <c r="B42" s="17" t="s">
        <v>2021</v>
      </c>
      <c r="C42" s="14" t="s">
        <v>146</v>
      </c>
      <c r="D42" s="14" t="s">
        <v>1798</v>
      </c>
      <c r="E42" s="15">
        <v>83.93</v>
      </c>
    </row>
    <row r="43" spans="1:5" ht="15">
      <c r="A43" s="14"/>
      <c r="B43" s="17" t="s">
        <v>2468</v>
      </c>
      <c r="C43" s="14" t="s">
        <v>147</v>
      </c>
      <c r="D43" s="14" t="s">
        <v>2472</v>
      </c>
      <c r="E43" s="15">
        <v>1878</v>
      </c>
    </row>
    <row r="44" spans="1:5" ht="15">
      <c r="A44" s="14"/>
      <c r="B44" s="17" t="s">
        <v>1207</v>
      </c>
      <c r="C44" s="14" t="s">
        <v>148</v>
      </c>
      <c r="D44" s="14" t="s">
        <v>2261</v>
      </c>
      <c r="E44" s="15">
        <v>5698.29</v>
      </c>
    </row>
    <row r="45" spans="1:5" ht="15">
      <c r="A45" s="14"/>
      <c r="B45" s="17" t="s">
        <v>2584</v>
      </c>
      <c r="C45" s="14" t="s">
        <v>149</v>
      </c>
      <c r="D45" s="14" t="s">
        <v>2585</v>
      </c>
      <c r="E45" s="15">
        <v>2947.31</v>
      </c>
    </row>
    <row r="46" spans="1:5" ht="15">
      <c r="A46" s="14"/>
      <c r="B46" s="17" t="s">
        <v>879</v>
      </c>
      <c r="C46" s="14" t="s">
        <v>152</v>
      </c>
      <c r="D46" s="14" t="s">
        <v>169</v>
      </c>
      <c r="E46" s="15">
        <v>1314</v>
      </c>
    </row>
    <row r="47" spans="1:5" ht="15">
      <c r="A47" s="14"/>
      <c r="B47" s="17" t="s">
        <v>2321</v>
      </c>
      <c r="C47" s="14" t="s">
        <v>1940</v>
      </c>
      <c r="D47" s="14" t="s">
        <v>2327</v>
      </c>
      <c r="E47" s="15">
        <v>1287.44</v>
      </c>
    </row>
    <row r="48" spans="1:5" ht="15">
      <c r="A48" s="14"/>
      <c r="B48" s="17" t="s">
        <v>1275</v>
      </c>
      <c r="C48" s="14" t="s">
        <v>1942</v>
      </c>
      <c r="D48" s="14" t="s">
        <v>1280</v>
      </c>
      <c r="E48" s="15">
        <v>1355.69</v>
      </c>
    </row>
    <row r="49" spans="1:5" ht="15">
      <c r="A49" s="14"/>
      <c r="B49" s="17" t="s">
        <v>240</v>
      </c>
      <c r="C49" s="14" t="s">
        <v>150</v>
      </c>
      <c r="D49" s="14" t="s">
        <v>1742</v>
      </c>
      <c r="E49" s="15">
        <v>81</v>
      </c>
    </row>
    <row r="50" spans="1:5" ht="15">
      <c r="A50" s="14"/>
      <c r="B50" s="17" t="s">
        <v>1779</v>
      </c>
      <c r="C50" s="14" t="s">
        <v>150</v>
      </c>
      <c r="D50" s="14" t="s">
        <v>313</v>
      </c>
      <c r="E50" s="15">
        <v>27.22</v>
      </c>
    </row>
    <row r="51" spans="1:5" ht="15">
      <c r="A51" s="14"/>
      <c r="B51" s="17" t="s">
        <v>1086</v>
      </c>
      <c r="C51" s="14" t="s">
        <v>151</v>
      </c>
      <c r="D51" s="14" t="s">
        <v>2049</v>
      </c>
      <c r="E51" s="15">
        <v>39</v>
      </c>
    </row>
    <row r="52" spans="1:5" ht="15">
      <c r="A52" s="14"/>
      <c r="B52" s="17" t="s">
        <v>2524</v>
      </c>
      <c r="C52" s="14" t="s">
        <v>151</v>
      </c>
      <c r="D52" s="14" t="s">
        <v>1743</v>
      </c>
      <c r="E52" s="15">
        <v>350</v>
      </c>
    </row>
    <row r="53" spans="1:5" ht="15">
      <c r="A53" s="14"/>
      <c r="B53" s="17" t="s">
        <v>1395</v>
      </c>
      <c r="C53" s="14" t="s">
        <v>144</v>
      </c>
      <c r="D53" s="14" t="s">
        <v>1744</v>
      </c>
      <c r="E53" s="15">
        <v>1042.38</v>
      </c>
    </row>
    <row r="54" spans="1:5" ht="18" customHeight="1">
      <c r="A54" s="118" t="s">
        <v>1951</v>
      </c>
      <c r="B54" s="119"/>
      <c r="C54" s="119"/>
      <c r="D54" s="120"/>
      <c r="E54" s="13">
        <f>SUM(E55:E57)</f>
        <v>9610.16</v>
      </c>
    </row>
    <row r="55" spans="1:5" ht="15">
      <c r="A55" s="14"/>
      <c r="B55" s="14" t="s">
        <v>2536</v>
      </c>
      <c r="C55" s="14" t="s">
        <v>149</v>
      </c>
      <c r="D55" s="14" t="s">
        <v>1807</v>
      </c>
      <c r="E55" s="15">
        <v>9425.16</v>
      </c>
    </row>
    <row r="56" spans="1:5" ht="15">
      <c r="A56" s="14"/>
      <c r="B56" s="14" t="s">
        <v>1938</v>
      </c>
      <c r="C56" s="14" t="s">
        <v>1940</v>
      </c>
      <c r="D56" s="14" t="s">
        <v>1588</v>
      </c>
      <c r="E56" s="15">
        <v>40</v>
      </c>
    </row>
    <row r="57" spans="1:5" ht="15">
      <c r="A57" s="14"/>
      <c r="B57" s="14" t="s">
        <v>804</v>
      </c>
      <c r="C57" s="14" t="s">
        <v>151</v>
      </c>
      <c r="D57" s="14" t="s">
        <v>1745</v>
      </c>
      <c r="E57" s="15">
        <v>145</v>
      </c>
    </row>
    <row r="58" spans="1:5" ht="17.25" customHeight="1">
      <c r="A58" s="118" t="s">
        <v>192</v>
      </c>
      <c r="B58" s="119"/>
      <c r="C58" s="119"/>
      <c r="D58" s="120"/>
      <c r="E58" s="13">
        <f>SUM(E59:E68)</f>
        <v>7334.17</v>
      </c>
    </row>
    <row r="59" spans="1:5" ht="15">
      <c r="A59" s="14"/>
      <c r="B59" s="14" t="s">
        <v>1777</v>
      </c>
      <c r="C59" s="14" t="s">
        <v>147</v>
      </c>
      <c r="D59" s="14" t="s">
        <v>1237</v>
      </c>
      <c r="E59" s="15">
        <v>165.16</v>
      </c>
    </row>
    <row r="60" spans="1:5" ht="15">
      <c r="A60" s="14"/>
      <c r="B60" s="14" t="s">
        <v>2137</v>
      </c>
      <c r="C60" s="14" t="s">
        <v>148</v>
      </c>
      <c r="D60" s="14" t="s">
        <v>1783</v>
      </c>
      <c r="E60" s="15">
        <v>1019.86</v>
      </c>
    </row>
    <row r="61" spans="1:5" ht="15">
      <c r="A61" s="14"/>
      <c r="B61" s="14" t="s">
        <v>877</v>
      </c>
      <c r="C61" s="14" t="s">
        <v>152</v>
      </c>
      <c r="D61" s="14" t="s">
        <v>878</v>
      </c>
      <c r="E61" s="15">
        <v>1052</v>
      </c>
    </row>
    <row r="62" spans="1:5" ht="15">
      <c r="A62" s="14"/>
      <c r="B62" s="14" t="s">
        <v>854</v>
      </c>
      <c r="C62" s="14" t="s">
        <v>152</v>
      </c>
      <c r="D62" s="14" t="s">
        <v>2099</v>
      </c>
      <c r="E62" s="15">
        <v>1390.7</v>
      </c>
    </row>
    <row r="63" spans="1:5" ht="15">
      <c r="A63" s="14"/>
      <c r="B63" s="14" t="s">
        <v>2201</v>
      </c>
      <c r="C63" s="14" t="s">
        <v>1942</v>
      </c>
      <c r="D63" s="14" t="s">
        <v>1536</v>
      </c>
      <c r="E63" s="15">
        <v>726.72</v>
      </c>
    </row>
    <row r="64" spans="1:5" ht="15">
      <c r="A64" s="14"/>
      <c r="B64" s="18" t="s">
        <v>1282</v>
      </c>
      <c r="C64" s="14" t="s">
        <v>1942</v>
      </c>
      <c r="D64" s="14" t="s">
        <v>1536</v>
      </c>
      <c r="E64" s="18">
        <v>923.13</v>
      </c>
    </row>
    <row r="65" spans="1:5" ht="30">
      <c r="A65" s="14"/>
      <c r="B65" s="14" t="s">
        <v>2259</v>
      </c>
      <c r="C65" s="14" t="s">
        <v>150</v>
      </c>
      <c r="D65" s="14" t="s">
        <v>945</v>
      </c>
      <c r="E65" s="15">
        <v>188.61</v>
      </c>
    </row>
    <row r="66" spans="1:5" ht="15">
      <c r="A66" s="14"/>
      <c r="B66" s="14" t="s">
        <v>1095</v>
      </c>
      <c r="C66" s="14" t="s">
        <v>150</v>
      </c>
      <c r="D66" s="14" t="s">
        <v>1746</v>
      </c>
      <c r="E66" s="15">
        <v>196.61</v>
      </c>
    </row>
    <row r="67" spans="1:5" ht="15">
      <c r="A67" s="14"/>
      <c r="B67" s="14" t="s">
        <v>1779</v>
      </c>
      <c r="C67" s="14" t="s">
        <v>151</v>
      </c>
      <c r="D67" s="14" t="s">
        <v>1537</v>
      </c>
      <c r="E67" s="15">
        <v>566.08</v>
      </c>
    </row>
    <row r="68" spans="1:5" ht="15">
      <c r="A68" s="14"/>
      <c r="B68" s="14" t="s">
        <v>1096</v>
      </c>
      <c r="C68" s="14" t="s">
        <v>151</v>
      </c>
      <c r="D68" s="14" t="s">
        <v>1536</v>
      </c>
      <c r="E68" s="15">
        <v>1105.3</v>
      </c>
    </row>
    <row r="69" spans="1:5" ht="16.5" customHeight="1">
      <c r="A69" s="118" t="s">
        <v>196</v>
      </c>
      <c r="B69" s="119"/>
      <c r="C69" s="119"/>
      <c r="D69" s="120"/>
      <c r="E69" s="13">
        <v>54676.44</v>
      </c>
    </row>
    <row r="70" spans="1:5" ht="16.5" customHeight="1">
      <c r="A70" s="118" t="s">
        <v>199</v>
      </c>
      <c r="B70" s="119"/>
      <c r="C70" s="119"/>
      <c r="D70" s="120"/>
      <c r="E70" s="13">
        <f>SUM(E71:E82)</f>
        <v>137319.7512</v>
      </c>
    </row>
    <row r="71" spans="1:5" ht="15">
      <c r="A71" s="14"/>
      <c r="B71" s="14">
        <v>3504.9</v>
      </c>
      <c r="C71" s="14" t="s">
        <v>146</v>
      </c>
      <c r="D71" s="15">
        <v>3.123</v>
      </c>
      <c r="E71" s="15">
        <f>B71*D71</f>
        <v>10945.8027</v>
      </c>
    </row>
    <row r="72" spans="1:5" ht="15">
      <c r="A72" s="14"/>
      <c r="B72" s="14">
        <v>3504.9</v>
      </c>
      <c r="C72" s="14" t="s">
        <v>145</v>
      </c>
      <c r="D72" s="14">
        <v>3.106</v>
      </c>
      <c r="E72" s="15">
        <f>B72*D72</f>
        <v>10886.2194</v>
      </c>
    </row>
    <row r="73" spans="1:5" ht="15">
      <c r="A73" s="14"/>
      <c r="B73" s="14">
        <v>3504.9</v>
      </c>
      <c r="C73" s="14" t="s">
        <v>147</v>
      </c>
      <c r="D73" s="14">
        <v>3.324</v>
      </c>
      <c r="E73" s="15">
        <f>B73*D73</f>
        <v>11650.2876</v>
      </c>
    </row>
    <row r="74" spans="1:5" ht="15">
      <c r="A74" s="14"/>
      <c r="B74" s="14">
        <v>3537.3</v>
      </c>
      <c r="C74" s="14" t="s">
        <v>148</v>
      </c>
      <c r="D74" s="14">
        <v>3.5</v>
      </c>
      <c r="E74" s="15">
        <f aca="true" t="shared" si="0" ref="E74:E82">B74*D74</f>
        <v>12380.550000000001</v>
      </c>
    </row>
    <row r="75" spans="1:5" ht="15">
      <c r="A75" s="14"/>
      <c r="B75" s="14">
        <v>3537.3</v>
      </c>
      <c r="C75" s="14" t="s">
        <v>149</v>
      </c>
      <c r="D75" s="14">
        <v>3.159</v>
      </c>
      <c r="E75" s="15">
        <f t="shared" si="0"/>
        <v>11174.3307</v>
      </c>
    </row>
    <row r="76" spans="1:5" ht="15">
      <c r="A76" s="14"/>
      <c r="B76" s="14">
        <v>3537.3</v>
      </c>
      <c r="C76" s="14" t="s">
        <v>152</v>
      </c>
      <c r="D76" s="14">
        <v>3.526</v>
      </c>
      <c r="E76" s="15">
        <f t="shared" si="0"/>
        <v>12472.5198</v>
      </c>
    </row>
    <row r="77" spans="1:5" ht="15">
      <c r="A77" s="14"/>
      <c r="B77" s="14">
        <v>3537.3</v>
      </c>
      <c r="C77" s="14" t="s">
        <v>1940</v>
      </c>
      <c r="D77" s="14">
        <v>3</v>
      </c>
      <c r="E77" s="15">
        <f t="shared" si="0"/>
        <v>10611.900000000001</v>
      </c>
    </row>
    <row r="78" spans="1:5" ht="15">
      <c r="A78" s="14"/>
      <c r="B78" s="14">
        <v>3537.3</v>
      </c>
      <c r="C78" s="14" t="s">
        <v>1941</v>
      </c>
      <c r="D78" s="14">
        <v>3.12</v>
      </c>
      <c r="E78" s="15">
        <f t="shared" si="0"/>
        <v>11036.376</v>
      </c>
    </row>
    <row r="79" spans="1:5" ht="15">
      <c r="A79" s="14"/>
      <c r="B79" s="14">
        <v>3537.3</v>
      </c>
      <c r="C79" s="14" t="s">
        <v>1942</v>
      </c>
      <c r="D79" s="14">
        <v>3.69</v>
      </c>
      <c r="E79" s="15">
        <f t="shared" si="0"/>
        <v>13052.637</v>
      </c>
    </row>
    <row r="80" spans="1:5" ht="15">
      <c r="A80" s="14"/>
      <c r="B80" s="14">
        <v>3537.3</v>
      </c>
      <c r="C80" s="14" t="s">
        <v>150</v>
      </c>
      <c r="D80" s="14">
        <v>3.12</v>
      </c>
      <c r="E80" s="15">
        <f t="shared" si="0"/>
        <v>11036.376</v>
      </c>
    </row>
    <row r="81" spans="1:5" ht="15">
      <c r="A81" s="14"/>
      <c r="B81" s="14">
        <v>3537.3</v>
      </c>
      <c r="C81" s="14" t="s">
        <v>144</v>
      </c>
      <c r="D81" s="14">
        <v>3.12</v>
      </c>
      <c r="E81" s="15">
        <f t="shared" si="0"/>
        <v>11036.376</v>
      </c>
    </row>
    <row r="82" spans="1:5" ht="15">
      <c r="A82" s="14"/>
      <c r="B82" s="14">
        <v>3537.3</v>
      </c>
      <c r="C82" s="14" t="s">
        <v>151</v>
      </c>
      <c r="D82" s="14">
        <v>3.12</v>
      </c>
      <c r="E82" s="15">
        <f t="shared" si="0"/>
        <v>11036.376</v>
      </c>
    </row>
    <row r="83" spans="1:5" ht="18" customHeight="1">
      <c r="A83" s="118" t="s">
        <v>194</v>
      </c>
      <c r="B83" s="119"/>
      <c r="C83" s="119"/>
      <c r="D83" s="120"/>
      <c r="E83" s="13">
        <f>SUM(E84:E94)</f>
        <v>6930.02</v>
      </c>
    </row>
    <row r="84" spans="1:5" ht="15">
      <c r="A84" s="14"/>
      <c r="B84" s="14" t="s">
        <v>435</v>
      </c>
      <c r="C84" s="14" t="s">
        <v>147</v>
      </c>
      <c r="D84" s="14" t="s">
        <v>442</v>
      </c>
      <c r="E84" s="15">
        <v>1804</v>
      </c>
    </row>
    <row r="85" spans="1:5" ht="15">
      <c r="A85" s="14"/>
      <c r="B85" s="14" t="s">
        <v>1777</v>
      </c>
      <c r="C85" s="14" t="s">
        <v>149</v>
      </c>
      <c r="D85" s="14" t="s">
        <v>1501</v>
      </c>
      <c r="E85" s="15">
        <v>133.75</v>
      </c>
    </row>
    <row r="86" spans="1:5" ht="15">
      <c r="A86" s="14"/>
      <c r="B86" s="14" t="s">
        <v>1777</v>
      </c>
      <c r="C86" s="14" t="s">
        <v>149</v>
      </c>
      <c r="D86" s="14" t="s">
        <v>1501</v>
      </c>
      <c r="E86" s="15">
        <v>133.75</v>
      </c>
    </row>
    <row r="87" spans="1:5" ht="15">
      <c r="A87" s="14"/>
      <c r="B87" s="14" t="s">
        <v>1872</v>
      </c>
      <c r="C87" s="14" t="s">
        <v>1940</v>
      </c>
      <c r="D87" s="14" t="s">
        <v>1881</v>
      </c>
      <c r="E87" s="15">
        <v>2734</v>
      </c>
    </row>
    <row r="88" spans="1:5" ht="15">
      <c r="A88" s="14"/>
      <c r="B88" s="14" t="s">
        <v>2057</v>
      </c>
      <c r="C88" s="14" t="s">
        <v>1941</v>
      </c>
      <c r="D88" s="14" t="s">
        <v>2061</v>
      </c>
      <c r="E88" s="15">
        <v>536.27</v>
      </c>
    </row>
    <row r="89" spans="1:5" ht="15">
      <c r="A89" s="14"/>
      <c r="B89" s="14" t="s">
        <v>895</v>
      </c>
      <c r="C89" s="14" t="s">
        <v>1942</v>
      </c>
      <c r="D89" s="14" t="s">
        <v>905</v>
      </c>
      <c r="E89" s="15">
        <v>113.87</v>
      </c>
    </row>
    <row r="90" spans="1:5" ht="15">
      <c r="A90" s="14"/>
      <c r="B90" s="14" t="s">
        <v>2632</v>
      </c>
      <c r="C90" s="14" t="s">
        <v>1942</v>
      </c>
      <c r="D90" s="14" t="s">
        <v>1049</v>
      </c>
      <c r="E90" s="15">
        <v>168.06</v>
      </c>
    </row>
    <row r="91" spans="1:5" ht="15">
      <c r="A91" s="14"/>
      <c r="B91" s="14" t="s">
        <v>2209</v>
      </c>
      <c r="C91" s="14" t="s">
        <v>150</v>
      </c>
      <c r="D91" s="14" t="s">
        <v>1747</v>
      </c>
      <c r="E91" s="15">
        <v>104</v>
      </c>
    </row>
    <row r="92" spans="1:5" ht="15">
      <c r="A92" s="14"/>
      <c r="B92" s="14" t="s">
        <v>1073</v>
      </c>
      <c r="C92" s="14" t="s">
        <v>151</v>
      </c>
      <c r="D92" s="14" t="s">
        <v>1748</v>
      </c>
      <c r="E92" s="15">
        <v>49</v>
      </c>
    </row>
    <row r="93" spans="1:5" ht="15.75" customHeight="1">
      <c r="A93" s="14"/>
      <c r="B93" s="14" t="s">
        <v>1779</v>
      </c>
      <c r="C93" s="14" t="s">
        <v>144</v>
      </c>
      <c r="D93" s="14" t="s">
        <v>1749</v>
      </c>
      <c r="E93" s="15">
        <v>911.32</v>
      </c>
    </row>
    <row r="94" spans="1:5" ht="15">
      <c r="A94" s="14"/>
      <c r="B94" s="14" t="s">
        <v>1080</v>
      </c>
      <c r="C94" s="14" t="s">
        <v>151</v>
      </c>
      <c r="D94" s="14" t="s">
        <v>1750</v>
      </c>
      <c r="E94" s="15">
        <v>242</v>
      </c>
    </row>
    <row r="95" spans="1:5" ht="12.75" customHeight="1">
      <c r="A95" s="118" t="s">
        <v>200</v>
      </c>
      <c r="B95" s="119"/>
      <c r="C95" s="119"/>
      <c r="D95" s="120"/>
      <c r="E95" s="13">
        <f>SUM(E96:E100)</f>
        <v>16559.051</v>
      </c>
    </row>
    <row r="96" spans="1:5" ht="15">
      <c r="A96" s="14"/>
      <c r="B96" s="14"/>
      <c r="C96" s="14"/>
      <c r="D96" s="14" t="s">
        <v>1488</v>
      </c>
      <c r="E96" s="15">
        <v>3785.28</v>
      </c>
    </row>
    <row r="97" spans="1:5" ht="15">
      <c r="A97" s="14"/>
      <c r="B97" s="14" t="s">
        <v>1777</v>
      </c>
      <c r="C97" s="14" t="s">
        <v>148</v>
      </c>
      <c r="D97" s="14" t="s">
        <v>1499</v>
      </c>
      <c r="E97" s="15">
        <f>3537.3*0.47</f>
        <v>1662.531</v>
      </c>
    </row>
    <row r="98" spans="1:5" ht="15">
      <c r="A98" s="14"/>
      <c r="B98" s="14" t="s">
        <v>180</v>
      </c>
      <c r="C98" s="14" t="s">
        <v>1940</v>
      </c>
      <c r="D98" s="14" t="s">
        <v>4</v>
      </c>
      <c r="E98" s="15">
        <v>6438.77</v>
      </c>
    </row>
    <row r="99" spans="1:5" ht="15">
      <c r="A99" s="14"/>
      <c r="B99" s="14" t="s">
        <v>261</v>
      </c>
      <c r="C99" s="14" t="s">
        <v>1941</v>
      </c>
      <c r="D99" s="14" t="s">
        <v>262</v>
      </c>
      <c r="E99" s="15">
        <v>1350.67</v>
      </c>
    </row>
    <row r="100" spans="1:5" ht="15">
      <c r="A100" s="14"/>
      <c r="B100" s="14" t="s">
        <v>1598</v>
      </c>
      <c r="C100" s="14" t="s">
        <v>1942</v>
      </c>
      <c r="D100" s="14" t="s">
        <v>1599</v>
      </c>
      <c r="E100" s="15">
        <v>3321.8</v>
      </c>
    </row>
    <row r="101" spans="1:5" ht="15">
      <c r="A101" s="116" t="s">
        <v>226</v>
      </c>
      <c r="B101" s="116"/>
      <c r="C101" s="116"/>
      <c r="D101" s="116"/>
      <c r="E101" s="18">
        <v>39449.23</v>
      </c>
    </row>
    <row r="102" spans="1:5" ht="15">
      <c r="A102" s="116" t="s">
        <v>217</v>
      </c>
      <c r="B102" s="116"/>
      <c r="C102" s="116"/>
      <c r="D102" s="116"/>
      <c r="E102" s="18">
        <v>50472.47</v>
      </c>
    </row>
    <row r="103" spans="1:5" ht="15">
      <c r="A103" s="116" t="s">
        <v>1292</v>
      </c>
      <c r="B103" s="116"/>
      <c r="C103" s="116"/>
      <c r="D103" s="116"/>
      <c r="E103" s="18">
        <v>78820.19</v>
      </c>
    </row>
    <row r="104" spans="1:5" ht="15">
      <c r="A104" s="117" t="s">
        <v>1293</v>
      </c>
      <c r="B104" s="117"/>
      <c r="C104" s="117"/>
      <c r="D104" s="117"/>
      <c r="E104" s="30">
        <f>SUM(E3+E16+E101+E102+E103)</f>
        <v>588409.6121999999</v>
      </c>
    </row>
    <row r="105" spans="1:5" ht="15">
      <c r="A105" s="113" t="s">
        <v>1294</v>
      </c>
      <c r="B105" s="113"/>
      <c r="C105" s="113"/>
      <c r="D105" s="113"/>
      <c r="E105" s="18">
        <v>660340.72</v>
      </c>
    </row>
    <row r="106" spans="1:5" ht="15">
      <c r="A106" s="113" t="s">
        <v>1295</v>
      </c>
      <c r="B106" s="113"/>
      <c r="C106" s="113"/>
      <c r="D106" s="113"/>
      <c r="E106" s="18">
        <v>104903.88</v>
      </c>
    </row>
    <row r="107" spans="1:5" ht="15">
      <c r="A107" s="113" t="s">
        <v>831</v>
      </c>
      <c r="B107" s="113"/>
      <c r="C107" s="113"/>
      <c r="D107" s="113"/>
      <c r="E107" s="18">
        <v>1685227.78</v>
      </c>
    </row>
    <row r="108" spans="1:5" ht="15">
      <c r="A108" s="113" t="s">
        <v>832</v>
      </c>
      <c r="B108" s="113"/>
      <c r="C108" s="113"/>
      <c r="D108" s="113"/>
      <c r="E108" s="18">
        <v>1307938.15</v>
      </c>
    </row>
    <row r="109" spans="1:5" ht="15">
      <c r="A109" s="113" t="s">
        <v>833</v>
      </c>
      <c r="B109" s="113"/>
      <c r="C109" s="113"/>
      <c r="D109" s="113"/>
      <c r="E109" s="18">
        <f>1333143.4+1894+3974</f>
        <v>1339011.4</v>
      </c>
    </row>
    <row r="110" spans="1:5" ht="15">
      <c r="A110" s="113" t="s">
        <v>834</v>
      </c>
      <c r="B110" s="113"/>
      <c r="C110" s="113"/>
      <c r="D110" s="113"/>
      <c r="E110" s="18">
        <v>235161.9</v>
      </c>
    </row>
    <row r="111" spans="1:5" ht="15">
      <c r="A111" s="113" t="s">
        <v>835</v>
      </c>
      <c r="B111" s="113"/>
      <c r="C111" s="113"/>
      <c r="D111" s="113"/>
      <c r="E111" s="18">
        <v>185777.9</v>
      </c>
    </row>
    <row r="112" spans="1:5" ht="15">
      <c r="A112" s="113" t="s">
        <v>836</v>
      </c>
      <c r="B112" s="113"/>
      <c r="C112" s="113"/>
      <c r="D112" s="113"/>
      <c r="E112" s="18">
        <v>521065</v>
      </c>
    </row>
    <row r="113" spans="1:5" ht="15">
      <c r="A113" s="113" t="s">
        <v>1238</v>
      </c>
      <c r="B113" s="113"/>
      <c r="C113" s="113"/>
      <c r="D113" s="113"/>
      <c r="E113" s="15">
        <f>SUM(E107-E109)</f>
        <v>346216.3800000001</v>
      </c>
    </row>
    <row r="114" spans="1:5" ht="15">
      <c r="A114" s="113" t="s">
        <v>837</v>
      </c>
      <c r="B114" s="113"/>
      <c r="C114" s="113"/>
      <c r="D114" s="113"/>
      <c r="E114" s="15">
        <f>SUM(E110-E112)</f>
        <v>-285903.1</v>
      </c>
    </row>
    <row r="115" spans="1:5" ht="30" customHeight="1">
      <c r="A115" s="113" t="s">
        <v>2213</v>
      </c>
      <c r="B115" s="113"/>
      <c r="C115" s="113"/>
      <c r="D115" s="113"/>
      <c r="E115" s="15">
        <f>SUM(E108-E109)</f>
        <v>-31073.25</v>
      </c>
    </row>
  </sheetData>
  <sheetProtection/>
  <mergeCells count="30">
    <mergeCell ref="A41:D41"/>
    <mergeCell ref="B16:C16"/>
    <mergeCell ref="A70:D70"/>
    <mergeCell ref="A83:D83"/>
    <mergeCell ref="A101:D101"/>
    <mergeCell ref="A17:D17"/>
    <mergeCell ref="A28:D28"/>
    <mergeCell ref="A54:D54"/>
    <mergeCell ref="A58:D58"/>
    <mergeCell ref="A69:D69"/>
    <mergeCell ref="A108:D108"/>
    <mergeCell ref="A102:D102"/>
    <mergeCell ref="A103:D103"/>
    <mergeCell ref="A104:D104"/>
    <mergeCell ref="A95:D95"/>
    <mergeCell ref="A1:E1"/>
    <mergeCell ref="A4:D4"/>
    <mergeCell ref="A6:D6"/>
    <mergeCell ref="A13:D13"/>
    <mergeCell ref="B3:C3"/>
    <mergeCell ref="A115:D115"/>
    <mergeCell ref="A109:D109"/>
    <mergeCell ref="A110:D110"/>
    <mergeCell ref="A111:D111"/>
    <mergeCell ref="A112:D112"/>
    <mergeCell ref="A105:D105"/>
    <mergeCell ref="A106:D106"/>
    <mergeCell ref="A113:D113"/>
    <mergeCell ref="A114:D114"/>
    <mergeCell ref="A107:D107"/>
  </mergeCells>
  <printOptions/>
  <pageMargins left="0.5118110236220472" right="0.2755905511811024" top="0.4330708661417323" bottom="0.31496062992125984" header="0.2755905511811024" footer="0.2362204724409449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Serj</dc:creator>
  <cp:keywords/>
  <dc:description/>
  <cp:lastModifiedBy>11</cp:lastModifiedBy>
  <cp:lastPrinted>2014-07-09T05:24:26Z</cp:lastPrinted>
  <dcterms:created xsi:type="dcterms:W3CDTF">2009-07-06T20:59:41Z</dcterms:created>
  <dcterms:modified xsi:type="dcterms:W3CDTF">2014-07-09T05:27:32Z</dcterms:modified>
  <cp:category/>
  <cp:version/>
  <cp:contentType/>
  <cp:contentStatus/>
</cp:coreProperties>
</file>