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0920" tabRatio="769" firstSheet="23" activeTab="24"/>
  </bookViews>
  <sheets>
    <sheet name="Мира 40а" sheetId="1" r:id="rId1"/>
    <sheet name="Мира 42" sheetId="2" r:id="rId2"/>
    <sheet name="Мира 42а" sheetId="3" r:id="rId3"/>
    <sheet name="Мира 44а" sheetId="4" r:id="rId4"/>
    <sheet name="Мира 46б" sheetId="5" r:id="rId5"/>
    <sheet name="Мира 46в" sheetId="6" r:id="rId6"/>
    <sheet name="Мира 48" sheetId="7" r:id="rId7"/>
    <sheet name="Мира 50" sheetId="8" r:id="rId8"/>
    <sheet name="Мира 52б" sheetId="9" r:id="rId9"/>
    <sheet name="Мира 56" sheetId="10" r:id="rId10"/>
    <sheet name="Октябрьский 1" sheetId="11" r:id="rId11"/>
    <sheet name="Октябрьский 3" sheetId="12" r:id="rId12"/>
    <sheet name="Октябрьский 5" sheetId="13" r:id="rId13"/>
    <sheet name="Октябрьский 7" sheetId="14" r:id="rId14"/>
    <sheet name="Октябрьский 7а" sheetId="15" r:id="rId15"/>
    <sheet name="Октябрьский 7б" sheetId="16" r:id="rId16"/>
    <sheet name="Октябрьский 7в" sheetId="17" r:id="rId17"/>
    <sheet name="Октябрьский 9" sheetId="18" r:id="rId18"/>
    <sheet name="Октябрьский 9а" sheetId="19" r:id="rId19"/>
    <sheet name="Октябрьский 9б" sheetId="20" r:id="rId20"/>
    <sheet name="Октябрьский 13" sheetId="21" r:id="rId21"/>
    <sheet name="Октябрьский 13а" sheetId="22" r:id="rId22"/>
    <sheet name="Октябрьский 17" sheetId="23" r:id="rId23"/>
    <sheet name="Октябрьский 19" sheetId="24" r:id="rId24"/>
    <sheet name="Октябрьский 21" sheetId="25" r:id="rId25"/>
    <sheet name="Октябрьский 21а" sheetId="26" r:id="rId26"/>
    <sheet name="Октябрьский 23" sheetId="27" r:id="rId27"/>
    <sheet name="Октябрьский 23а" sheetId="28" r:id="rId28"/>
    <sheet name="Строителей 15" sheetId="29" r:id="rId29"/>
    <sheet name="Строителей 15а" sheetId="30" r:id="rId30"/>
    <sheet name="Строителей 17" sheetId="31" r:id="rId31"/>
    <sheet name="Строителей 17в" sheetId="32" r:id="rId32"/>
    <sheet name="Строителей 19" sheetId="33" r:id="rId33"/>
    <sheet name="Строителей 19а" sheetId="34" r:id="rId34"/>
    <sheet name="Строителей 19б" sheetId="35" r:id="rId35"/>
    <sheet name="Строителей 19в" sheetId="36" r:id="rId36"/>
    <sheet name="Строителей 19г" sheetId="37" r:id="rId37"/>
    <sheet name="Строителей 19-1" sheetId="38" r:id="rId38"/>
    <sheet name="Строителей 19а-1" sheetId="39" r:id="rId39"/>
  </sheets>
  <definedNames/>
  <calcPr fullCalcOnLoad="1"/>
</workbook>
</file>

<file path=xl/sharedStrings.xml><?xml version="1.0" encoding="utf-8"?>
<sst xmlns="http://schemas.openxmlformats.org/spreadsheetml/2006/main" count="2474" uniqueCount="523">
  <si>
    <t>Февраль</t>
  </si>
  <si>
    <t>Май</t>
  </si>
  <si>
    <t>Апрель</t>
  </si>
  <si>
    <t>Июнь</t>
  </si>
  <si>
    <t>Июль</t>
  </si>
  <si>
    <t>Август</t>
  </si>
  <si>
    <t>Январь</t>
  </si>
  <si>
    <t>Март</t>
  </si>
  <si>
    <t>Сентябрь</t>
  </si>
  <si>
    <t>Октябрь</t>
  </si>
  <si>
    <t>Ноябрь</t>
  </si>
  <si>
    <t>Декабрь</t>
  </si>
  <si>
    <t>Текущий ремонт</t>
  </si>
  <si>
    <t>ГВС</t>
  </si>
  <si>
    <t>ХВС</t>
  </si>
  <si>
    <t>Отопление</t>
  </si>
  <si>
    <t>Канализация</t>
  </si>
  <si>
    <t>Остекление</t>
  </si>
  <si>
    <t>Ремонт подъездов</t>
  </si>
  <si>
    <t>Электрооборудование</t>
  </si>
  <si>
    <t>Техобслуживание</t>
  </si>
  <si>
    <t>Обеспечение санит.состояния жилых зданий и придомовой территории</t>
  </si>
  <si>
    <t>Плотницкие работы</t>
  </si>
  <si>
    <t>вид работ</t>
  </si>
  <si>
    <t>№ Акта</t>
  </si>
  <si>
    <t>Аварийно-диспетчерская служба</t>
  </si>
  <si>
    <t>Месяц по КС-3</t>
  </si>
  <si>
    <t>Сумма, руб.</t>
  </si>
  <si>
    <t>Санитарное обслуживание домов</t>
  </si>
  <si>
    <t>Прочие</t>
  </si>
  <si>
    <t>№11/02</t>
  </si>
  <si>
    <t>Зашивка проемов, остекление</t>
  </si>
  <si>
    <t>№12/06</t>
  </si>
  <si>
    <t>Заделка под.окон досками б/у</t>
  </si>
  <si>
    <t>№12/11</t>
  </si>
  <si>
    <t>Установка дверных приборов-пружины</t>
  </si>
  <si>
    <t>Установка пружины № 2 под.</t>
  </si>
  <si>
    <t>Смена стекл в деревянных переплетах</t>
  </si>
  <si>
    <t>Установка двери № 5 под.</t>
  </si>
  <si>
    <t>Установка пружины,петли № 3под. Забивка подвальных окон.</t>
  </si>
  <si>
    <t>установка пружины № 1под.</t>
  </si>
  <si>
    <t>Смена пружины, ремонт тамбурной двери № 3под. Забивка окна и балконной двери кв. 51</t>
  </si>
  <si>
    <t>№12/09</t>
  </si>
  <si>
    <t xml:space="preserve">Смена пружины № 1под. , забивка слуховых окон </t>
  </si>
  <si>
    <t>Забивка проема в подвал № 6 под. Установка пружины № 1 под.</t>
  </si>
  <si>
    <t>Пробивка и кладка кирпичных стен кв. 41, забивка продухов подвала</t>
  </si>
  <si>
    <t>№ 10/27</t>
  </si>
  <si>
    <t>№10/20</t>
  </si>
  <si>
    <t>Ревизия электрощита (кв 26)</t>
  </si>
  <si>
    <t>№10/19</t>
  </si>
  <si>
    <t>Замена патронов 12шт. Установка сжимов У-734 60шт. Замена провода АППВ 30м. Демонтаж автоматов 7шт, пакетных выключателей 4шт. Демонтаж и мотаж плавких вставок 4шт. Ремонт замков 12шт.</t>
  </si>
  <si>
    <t>Монтаж осечных автоматов 6шт. Замена патронов 3шт. Установка зажимов У-734 30шт. Замена провода АППВ 30м. Демонтаж пакетных выключателей 6шт, автоматов 5шт. Демонтаж, монтаж плавких вставок 3шт. Ремонт замков 12шт.</t>
  </si>
  <si>
    <t>№10/18</t>
  </si>
  <si>
    <t>Замена патронов 9шт. Установка сжимов У-734 32шт. Замена провода АППВ 30м. Демонтаж автоматов 3шт, пакетных выключателей 4шт. Демонтаж, монтаж плавких вставок 1шт. Ремонт замков 3шт.</t>
  </si>
  <si>
    <t>№10/29</t>
  </si>
  <si>
    <t>Замена патронов 2шт. Установка сжимов У-734 10шт. Замена провода АППВ 10м. Демонтаж автоматов 1шт, пакетных выключателей 2шт. Ремонт замков 5шт.</t>
  </si>
  <si>
    <t>Ревизия электрощитка 1шт. Смена патронов 10шт. Смена лампочек 20шт.</t>
  </si>
  <si>
    <t>№10/22</t>
  </si>
  <si>
    <t>№110/28</t>
  </si>
  <si>
    <t>Замена патронов 2шт. Установка сжимов У-734 50шт. Замена провода АППВ 25м. Демонтаж автоматов 3шт, пакетных выключателей 4шт. Демонтаж, монтаж плавких вставок 2шт. Ремонт замков 7шт.</t>
  </si>
  <si>
    <t>№10/05</t>
  </si>
  <si>
    <t>Замена патронов 12шт. Установка сжимов У-734 30шт. Замена провода АППВ 30м. Демонтаж автоматов 5шт, пакетных выключателей 7шт. Демонтаж, монтаж плавких вставок 2шт. Ремонт замков 9шт.</t>
  </si>
  <si>
    <t>№10/03а</t>
  </si>
  <si>
    <t>кв. 45 смена канализационного стояка 1 м.</t>
  </si>
  <si>
    <t>№10/24</t>
  </si>
  <si>
    <t>Заделка окон и двери</t>
  </si>
  <si>
    <t xml:space="preserve">Заделка отверстий в перекрытии (кв 42;44;46). </t>
  </si>
  <si>
    <t>№10/25</t>
  </si>
  <si>
    <t>Закрытие штрабы 1 и 5 этаж</t>
  </si>
  <si>
    <t>№10/23</t>
  </si>
  <si>
    <t>Заделка отверстий в перекрытии кв 54</t>
  </si>
  <si>
    <t>№10/03б</t>
  </si>
  <si>
    <t>Заделка стыка в местах прохода трубопровода кв 41</t>
  </si>
  <si>
    <t>№12/05</t>
  </si>
  <si>
    <t xml:space="preserve">кв 69 забивка оконных проемов </t>
  </si>
  <si>
    <t xml:space="preserve">Установка и крепление наличников </t>
  </si>
  <si>
    <t>№12/22</t>
  </si>
  <si>
    <t>смена трубопровода Д20мм 1.59м, установка заглушки Д100мм 2шт,</t>
  </si>
  <si>
    <t>№12/29</t>
  </si>
  <si>
    <t>№01/45</t>
  </si>
  <si>
    <t>поставили занлушку 15мм на стояк 1шт</t>
  </si>
  <si>
    <t xml:space="preserve"> </t>
  </si>
  <si>
    <t>смена сборок 20мм 2шт, вентеля 15мм 2шт - кв.29, ревизия вентилей 50мм - кв.27</t>
  </si>
  <si>
    <t>№12/23</t>
  </si>
  <si>
    <t>смена трубопровода Д15мм 2,4м, замена вентиля 25мм 1шт - кв.27/30</t>
  </si>
  <si>
    <t>П/10-6</t>
  </si>
  <si>
    <t>регулировка системы отопления 1раз</t>
  </si>
  <si>
    <t>Профосмотр</t>
  </si>
  <si>
    <t>Обслуживание мусоропроводов</t>
  </si>
  <si>
    <t>№11/73</t>
  </si>
  <si>
    <t>Ревизия эл.щитков</t>
  </si>
  <si>
    <t>Ремонт групповых щитков</t>
  </si>
  <si>
    <t>№11/74</t>
  </si>
  <si>
    <t>Ремонт гр.щитков</t>
  </si>
  <si>
    <t>Смена магнитных пускателей</t>
  </si>
  <si>
    <t>№11/54</t>
  </si>
  <si>
    <t>Ямочный ремонт дорог</t>
  </si>
  <si>
    <t>№11/89</t>
  </si>
  <si>
    <t>Замена стояка отопления</t>
  </si>
  <si>
    <t>№11/88</t>
  </si>
  <si>
    <t xml:space="preserve">Установка дверей </t>
  </si>
  <si>
    <t>№11/85</t>
  </si>
  <si>
    <t>Очистка канал.сети</t>
  </si>
  <si>
    <t>№11/84</t>
  </si>
  <si>
    <t>Смена труб, сгонов</t>
  </si>
  <si>
    <t>Замена кранов радиатора</t>
  </si>
  <si>
    <t>№11/83</t>
  </si>
  <si>
    <t>Смена труб, сгонов, установка заглушек</t>
  </si>
  <si>
    <t xml:space="preserve">Очистка канализационной сети </t>
  </si>
  <si>
    <t>№11/82</t>
  </si>
  <si>
    <t>Очистка кан.сети, смена задвижки</t>
  </si>
  <si>
    <t>№11/81</t>
  </si>
  <si>
    <t>Устройство нового ввода</t>
  </si>
  <si>
    <t>Смена канал.труб</t>
  </si>
  <si>
    <t>Ремонт задвижек, смена вентилей, клапанов</t>
  </si>
  <si>
    <t>№11/80</t>
  </si>
  <si>
    <t>Замена канализац.труб</t>
  </si>
  <si>
    <t>Установка заглушки, снятие вентиля</t>
  </si>
  <si>
    <t>Смена вентилей</t>
  </si>
  <si>
    <t>№11/79</t>
  </si>
  <si>
    <t>Ремонт вентилей, клапанов</t>
  </si>
  <si>
    <t>№11/78</t>
  </si>
  <si>
    <t>№11/77</t>
  </si>
  <si>
    <t>Укрепление дверей в подвал</t>
  </si>
  <si>
    <t>№11/76</t>
  </si>
  <si>
    <t>Ремонт тамбура - 6 п.</t>
  </si>
  <si>
    <t>№11/75</t>
  </si>
  <si>
    <t xml:space="preserve">Ремонт тамбура </t>
  </si>
  <si>
    <t>№11/71</t>
  </si>
  <si>
    <t>Ремонт щитков на лест.клетке</t>
  </si>
  <si>
    <t>Ремонт щитков на лестн.клетке</t>
  </si>
  <si>
    <t>Смена пакетных выключателей</t>
  </si>
  <si>
    <t>№11/70</t>
  </si>
  <si>
    <t>Ревизия элек.щитков</t>
  </si>
  <si>
    <t>№11/69</t>
  </si>
  <si>
    <t>Смена арматуры, сгонов, вентилей, задвижек</t>
  </si>
  <si>
    <t>№11/68</t>
  </si>
  <si>
    <t>Разборка сборка элев.узлов</t>
  </si>
  <si>
    <t>№11/66</t>
  </si>
  <si>
    <t>Замена отсечного - кв.48</t>
  </si>
  <si>
    <t>Смена труб Д 15мм 4 м.п. - к.309</t>
  </si>
  <si>
    <t>Очистка канал.сети, установка заглушки - кв. 14,17</t>
  </si>
  <si>
    <t>Замена труб - кв. 75</t>
  </si>
  <si>
    <t>№11/64</t>
  </si>
  <si>
    <t>Очистка канал.сети, смена труб канал.</t>
  </si>
  <si>
    <t>Смена вентилей, клапанов</t>
  </si>
  <si>
    <t>№11/63</t>
  </si>
  <si>
    <t>Разборка сборка элев.узла</t>
  </si>
  <si>
    <t>Ремонт задвижек</t>
  </si>
  <si>
    <t>Ремонт вентилей, обратных клапанов</t>
  </si>
  <si>
    <t>№11/62</t>
  </si>
  <si>
    <t>Заделка подвальных окон</t>
  </si>
  <si>
    <t>Смена ручки, пружины</t>
  </si>
  <si>
    <t>Заделка окон фанерой</t>
  </si>
  <si>
    <t>Заделка дверных и окон.проемов; остекление</t>
  </si>
  <si>
    <t>№11/61</t>
  </si>
  <si>
    <t>Ремонт щитков</t>
  </si>
  <si>
    <t>Реомонт щитков</t>
  </si>
  <si>
    <t>№11/60</t>
  </si>
  <si>
    <t>Ремонт щитков, смена патров</t>
  </si>
  <si>
    <t>Ремонт освет.сетей</t>
  </si>
  <si>
    <t>Смена предохранителя</t>
  </si>
  <si>
    <t>Смена предохранителей</t>
  </si>
  <si>
    <t>№11/59</t>
  </si>
  <si>
    <t>Смена патронов, выключателей</t>
  </si>
  <si>
    <t>№11/58</t>
  </si>
  <si>
    <t>Демонтаж монтаж освет.прибор</t>
  </si>
  <si>
    <t>№11/57</t>
  </si>
  <si>
    <t>Заделка дверных и оконных проемов</t>
  </si>
  <si>
    <t>Заделка дверных и окон.проемов</t>
  </si>
  <si>
    <t>№11/56</t>
  </si>
  <si>
    <t>Смена трубопровода</t>
  </si>
  <si>
    <t>Смена труб, вентилей, клапанов</t>
  </si>
  <si>
    <t>Смена труб - кв. 204-304</t>
  </si>
  <si>
    <t>Смена труб - кв. 36,39,42</t>
  </si>
  <si>
    <t>Замена стояка - кв.4-7</t>
  </si>
  <si>
    <t>Замена стояка - кв.39</t>
  </si>
  <si>
    <t>Замена стояка - кв. 78</t>
  </si>
  <si>
    <t>№11/55</t>
  </si>
  <si>
    <t>Смена вентилей, клапанов, труб - кв.33</t>
  </si>
  <si>
    <t>№11/53</t>
  </si>
  <si>
    <t>Смена труб, задвижек</t>
  </si>
  <si>
    <t>Смена труб, вентилей, клапанов - кв.331</t>
  </si>
  <si>
    <t>Смена труб</t>
  </si>
  <si>
    <t>Замена стояка - кв.19,22</t>
  </si>
  <si>
    <t>№11/52</t>
  </si>
  <si>
    <t xml:space="preserve">Смена вентиля, сгонов </t>
  </si>
  <si>
    <t>Смена труб, установка регистра</t>
  </si>
  <si>
    <t>№11/51</t>
  </si>
  <si>
    <t>Смена вентилей, сгонов, труб</t>
  </si>
  <si>
    <t>Смена сгонов, вентилей</t>
  </si>
  <si>
    <t>№11/03</t>
  </si>
  <si>
    <t>Побелка стен после пожара - 12 п.</t>
  </si>
  <si>
    <t>№11/04</t>
  </si>
  <si>
    <t>Заделка отверстий - кв.61-64</t>
  </si>
  <si>
    <t>№11/05</t>
  </si>
  <si>
    <t>Смена навесов - 2 п.</t>
  </si>
  <si>
    <t>№11/06</t>
  </si>
  <si>
    <t>Замена стояка - кв.8</t>
  </si>
  <si>
    <t>№11/07</t>
  </si>
  <si>
    <t xml:space="preserve">Замена труб </t>
  </si>
  <si>
    <t>№11/08</t>
  </si>
  <si>
    <t>Заделка штраб, остекление - 4 п.</t>
  </si>
  <si>
    <t>№11/09</t>
  </si>
  <si>
    <t>Ремонт дверных коробок, смена пружин - 5 п.</t>
  </si>
  <si>
    <t>№11/10</t>
  </si>
  <si>
    <t>Замена дверей, петель, замков</t>
  </si>
  <si>
    <t>№11/11</t>
  </si>
  <si>
    <t>Остекление - кв. 20</t>
  </si>
  <si>
    <t>№11/13</t>
  </si>
  <si>
    <t>Смена канализационных труб</t>
  </si>
  <si>
    <t>№11/14</t>
  </si>
  <si>
    <t>Замена сборок</t>
  </si>
  <si>
    <t>№11/16</t>
  </si>
  <si>
    <t>Замена канал. Труб</t>
  </si>
  <si>
    <t>№11/17</t>
  </si>
  <si>
    <t>№11/18</t>
  </si>
  <si>
    <t>Демонтаж радиаторов, смена кранов рад. - кв. 79</t>
  </si>
  <si>
    <t>№11/19</t>
  </si>
  <si>
    <t>Замена розлива</t>
  </si>
  <si>
    <t>№11/20</t>
  </si>
  <si>
    <t xml:space="preserve">Ремонт задвижки </t>
  </si>
  <si>
    <t>№11/21</t>
  </si>
  <si>
    <t>Смена арматуры</t>
  </si>
  <si>
    <t>№11/28</t>
  </si>
  <si>
    <t>Замена стояков</t>
  </si>
  <si>
    <t>№11/29</t>
  </si>
  <si>
    <t>Очистка кан.труб</t>
  </si>
  <si>
    <t>Очистка канал.сети - кв. 4</t>
  </si>
  <si>
    <t xml:space="preserve">Очистка канал.сети </t>
  </si>
  <si>
    <t>Очистка кан.сети</t>
  </si>
  <si>
    <t>№11/30</t>
  </si>
  <si>
    <t>Смена вентилей, клапанов - кв. 18</t>
  </si>
  <si>
    <t>№11/31</t>
  </si>
  <si>
    <t>Смена труб, сгонов, вентилей, муфт</t>
  </si>
  <si>
    <t>№11/32</t>
  </si>
  <si>
    <t>Смена сгонов</t>
  </si>
  <si>
    <t>№11/33</t>
  </si>
  <si>
    <t>№11/34</t>
  </si>
  <si>
    <t>Смена сгонов, вентилей, клапанов</t>
  </si>
  <si>
    <t>№11/35</t>
  </si>
  <si>
    <t>№11/36</t>
  </si>
  <si>
    <t>№11/37</t>
  </si>
  <si>
    <t>№11/38</t>
  </si>
  <si>
    <t>Смена труб, сгонов, вентилей</t>
  </si>
  <si>
    <t>№11/39</t>
  </si>
  <si>
    <t>№11/40</t>
  </si>
  <si>
    <t>№11/41</t>
  </si>
  <si>
    <t>Смена участков труб</t>
  </si>
  <si>
    <t>№11/42</t>
  </si>
  <si>
    <t>Смена вентилей, ремонт задвижек, установка заглушек</t>
  </si>
  <si>
    <t>№11/43</t>
  </si>
  <si>
    <t>№11/44</t>
  </si>
  <si>
    <t>Смена участков труб, установка заглушек</t>
  </si>
  <si>
    <t>№11/46</t>
  </si>
  <si>
    <t>Смена участков труб, сгонов, вентилей</t>
  </si>
  <si>
    <t>№11/47</t>
  </si>
  <si>
    <t>Смена уч-ков труб, вентилей, сгонов</t>
  </si>
  <si>
    <t>№11/45</t>
  </si>
  <si>
    <t>Смена уч-ков труб, вентилей - кв. 42,49,74</t>
  </si>
  <si>
    <t>№11/48</t>
  </si>
  <si>
    <t>Замена канализац.труб - кв.77,1-2 п.</t>
  </si>
  <si>
    <t>№11/49</t>
  </si>
  <si>
    <t>Ремонт ВРУ</t>
  </si>
  <si>
    <t>№11/50</t>
  </si>
  <si>
    <t>Смена уч-ков труб, вентилей, сгонов - кв. 33</t>
  </si>
  <si>
    <t>Смена сгонов, уч-ков труб - кв. 166</t>
  </si>
  <si>
    <t>Смена уч-ков труб - кв. 4,7</t>
  </si>
  <si>
    <t>Обслуживание мусоропровода</t>
  </si>
  <si>
    <t>№12/03</t>
  </si>
  <si>
    <t>Электротехнические работы</t>
  </si>
  <si>
    <t>№12/12</t>
  </si>
  <si>
    <t>Замена стояка</t>
  </si>
  <si>
    <t>Смена труб, вентилей</t>
  </si>
  <si>
    <t>№12/07</t>
  </si>
  <si>
    <t>Замена проводов, автоматов, термометров, манометров</t>
  </si>
  <si>
    <t>№12/04</t>
  </si>
  <si>
    <t>Ремонт электроосвещения</t>
  </si>
  <si>
    <t>Ревизия вентиля</t>
  </si>
  <si>
    <t>Демонтаж радиаторов, смена труб</t>
  </si>
  <si>
    <t>Ремонт задвижек, смена труб, вентилей</t>
  </si>
  <si>
    <t>№12/10</t>
  </si>
  <si>
    <t>Установка дверных полотен, смена петель</t>
  </si>
  <si>
    <t>Установка пружины</t>
  </si>
  <si>
    <t>Ремонт дверных коробок</t>
  </si>
  <si>
    <t>№12/20</t>
  </si>
  <si>
    <t>Смена труб, демонтаж радиаторов, разборка и сборка элев.узла</t>
  </si>
  <si>
    <t>№12/21</t>
  </si>
  <si>
    <t>Очистка помещения от мусора - 5 п.</t>
  </si>
  <si>
    <t>№12/17</t>
  </si>
  <si>
    <t>Смена труб, вентилей, сгонов, муфт</t>
  </si>
  <si>
    <t xml:space="preserve">Смена труб  </t>
  </si>
  <si>
    <t>№12/18</t>
  </si>
  <si>
    <t>Проверка на прогрев, смена вентилей</t>
  </si>
  <si>
    <t>№12/19</t>
  </si>
  <si>
    <t>Проверка на прогрев, смена вентилей,установка заглушек</t>
  </si>
  <si>
    <t>Проверка на прогрев</t>
  </si>
  <si>
    <t>№12/15</t>
  </si>
  <si>
    <t>№12/16</t>
  </si>
  <si>
    <t>Заделка окон б/у ДСП</t>
  </si>
  <si>
    <t>№12/13</t>
  </si>
  <si>
    <t>Смена труб, вентилей, сгонов</t>
  </si>
  <si>
    <t>Смена вентилей, ремонт задвижек</t>
  </si>
  <si>
    <t>№12/14</t>
  </si>
  <si>
    <t>Смена труб, вентилей, проверка на прогрев</t>
  </si>
  <si>
    <t>№12/28</t>
  </si>
  <si>
    <t>Ремонт метал.лестничных решеток</t>
  </si>
  <si>
    <t>Заделка оконных и дверных проемов</t>
  </si>
  <si>
    <t>№12/27</t>
  </si>
  <si>
    <t>Демонтаж монтаж эл.оборудования</t>
  </si>
  <si>
    <t>№12/26</t>
  </si>
  <si>
    <t>Заварить метал.дверь, укрепление двер.коробок, установка наличников</t>
  </si>
  <si>
    <t>Ремонт оконных коробок, остекление</t>
  </si>
  <si>
    <t>Заделка отверстий</t>
  </si>
  <si>
    <t>Монтаж решеток</t>
  </si>
  <si>
    <t>№12/25</t>
  </si>
  <si>
    <t>Заделка проемов досками ДСП б/у</t>
  </si>
  <si>
    <t>Заделка подвальных окон, обшивка проемов</t>
  </si>
  <si>
    <t>Установка петель, обшивка люка сталью</t>
  </si>
  <si>
    <t xml:space="preserve">Заделка подвальных окон, обивка дверей </t>
  </si>
  <si>
    <t>Прочистка вентил.каналов</t>
  </si>
  <si>
    <t>№12/24</t>
  </si>
  <si>
    <t>Установка пружины, петель, ремонт дверных коробок</t>
  </si>
  <si>
    <t>Остекление, заделка подвальных окон</t>
  </si>
  <si>
    <t>Смена сгонов, вентилей, установка заглушек, очистка канал.сети - кв.50,55,30,27, подвал, элеватор</t>
  </si>
  <si>
    <t>Смена вентилей, муфт, проверка на прогрев, смена канал.труб - кв.62,35, 87,26,23,86</t>
  </si>
  <si>
    <t>Смена вентилей, сгонов, труб - кв. 29,21,27, 1,2 элеватор</t>
  </si>
  <si>
    <t>Заделка отверстий  - кв. 42,44,46</t>
  </si>
  <si>
    <t xml:space="preserve">Ремонт ступеней деревянных </t>
  </si>
  <si>
    <t>Установка полотен, петель, ручек, пружин, крепление наличников</t>
  </si>
  <si>
    <t>Заделка окон досками</t>
  </si>
  <si>
    <t>Ремонт дверных коробок, установка петель, пружин</t>
  </si>
  <si>
    <t>№12/08</t>
  </si>
  <si>
    <t>Смена элек.автоматов</t>
  </si>
  <si>
    <t>Смена эл.автоматов, ремонт щитков</t>
  </si>
  <si>
    <t>Смена выключателей, патронов, проводов</t>
  </si>
  <si>
    <t>Смена патронов</t>
  </si>
  <si>
    <t>Смена выключателей, патронов</t>
  </si>
  <si>
    <t>Установка пружины, заделка двери оргалитом</t>
  </si>
  <si>
    <t>Ремонт дверных коробок, смена петель</t>
  </si>
  <si>
    <t>Проверка на прогрев, очистка кан.сети, смена вентилей, кранов спусковых - кв.6,82,элеватор</t>
  </si>
  <si>
    <t>Очистка канал.сети, смена труб, вентилей</t>
  </si>
  <si>
    <t>смета</t>
  </si>
  <si>
    <t xml:space="preserve">Ремонт подъезда 4 </t>
  </si>
  <si>
    <t>Дог.Под.П/10-6</t>
  </si>
  <si>
    <t>Регулировка системы отопления</t>
  </si>
  <si>
    <t>Акт №12/04</t>
  </si>
  <si>
    <t>Профосмотры</t>
  </si>
  <si>
    <t>Регулировка системы отопления кв.14</t>
  </si>
  <si>
    <t>Регулировка системы отопления - кв.64,67,84,30</t>
  </si>
  <si>
    <t>Регулировка системы отопления - кв.107</t>
  </si>
  <si>
    <t>Регулировка системы отопления - кв. 71,93,96,65,84,73,68</t>
  </si>
  <si>
    <t>Проверка работы элев.узлов</t>
  </si>
  <si>
    <t>№12/1-1</t>
  </si>
  <si>
    <t>№12/1-2</t>
  </si>
  <si>
    <t>№12/1-3</t>
  </si>
  <si>
    <t>№12/1-4</t>
  </si>
  <si>
    <t>№12/1-5</t>
  </si>
  <si>
    <t>Отогрев системы водоснабжения и канализации - кв.306,318,119,231</t>
  </si>
  <si>
    <t>Отогрев системы водоснабжения и канализации - кв.68,115,111,124</t>
  </si>
  <si>
    <t>Отогрев системы водоснабжения и канализации - кв.17,114</t>
  </si>
  <si>
    <t>Отогрев системы водоснабжения и канализации -кв.79</t>
  </si>
  <si>
    <t>Отогрев системы водоснабжения и канализации - кв.30</t>
  </si>
  <si>
    <t>Отогрев системы водоснабжения и канализации - кв.18, подвал</t>
  </si>
  <si>
    <t>Отогрев системы водоснабжения и канализации - кв.111,81,133</t>
  </si>
  <si>
    <t>№12/30</t>
  </si>
  <si>
    <t>Ревизия вентилей, установка заглушки</t>
  </si>
  <si>
    <t>Смена спускового крана</t>
  </si>
  <si>
    <t>Смена труб, установка заглушки - кв.70,55</t>
  </si>
  <si>
    <t>Смена труб, вентилей, сгонов - кв. 77,80,16,3,85,44,32,36,1,26,46,60,7, элеватор</t>
  </si>
  <si>
    <t>№12/32</t>
  </si>
  <si>
    <t>Смена труб - кв.47</t>
  </si>
  <si>
    <t>Смена сгонов, вентилей, установка заглушек - кв. 2, 8, подвал</t>
  </si>
  <si>
    <t>Смена труб, вентилей, сгонов - кв. 27, 136,118, подвал</t>
  </si>
  <si>
    <t>Смена труб - кв. 24,98,35</t>
  </si>
  <si>
    <t>Очистка канал.сети, смена труб - кв. 301,208</t>
  </si>
  <si>
    <t>№12/33</t>
  </si>
  <si>
    <t>Ремонт задвижек, смена труб, вентилей, установка заглушек - кв. 42,55,89,85,4,86,90, элеватор</t>
  </si>
  <si>
    <t>№12/34</t>
  </si>
  <si>
    <t xml:space="preserve">Очистка канал.сети  </t>
  </si>
  <si>
    <t>№12/35</t>
  </si>
  <si>
    <t>Ремонт вентилей, смена канал.труб, проверка на прогрев, смена сгонов</t>
  </si>
  <si>
    <t>№12/36</t>
  </si>
  <si>
    <t>Установка заглушек</t>
  </si>
  <si>
    <t>Смена труб, сгонов, вентилей - кв. 32, 36,54,60</t>
  </si>
  <si>
    <t>Проверка на прогрев, очистка канал.сети - кв. 5,6, элеватор</t>
  </si>
  <si>
    <t xml:space="preserve">Очистка канал. Сети, смена труб, сгонов </t>
  </si>
  <si>
    <t>№12/37</t>
  </si>
  <si>
    <t>Очистка канализационной сети</t>
  </si>
  <si>
    <t>№12/38</t>
  </si>
  <si>
    <t>Водоотлив из подвала</t>
  </si>
  <si>
    <t>Смена вентилей, сгонов, очистка канал.сети</t>
  </si>
  <si>
    <t>Смена вентилей, труб, сгонов</t>
  </si>
  <si>
    <t>Смена труб, очистка канал.сети</t>
  </si>
  <si>
    <t>Ремонт вентилей</t>
  </si>
  <si>
    <t>№12/39</t>
  </si>
  <si>
    <t>Ремонт вентилей, проверка на прогрев</t>
  </si>
  <si>
    <t>Очистка канал.сети, демонтаж канал.труб, прокладка труб</t>
  </si>
  <si>
    <t>Демонтаж радиаторов, смена сгонов, труб</t>
  </si>
  <si>
    <t>№12/40</t>
  </si>
  <si>
    <t>Смена арматуры, труб</t>
  </si>
  <si>
    <t>Смена арматуры, сгонов, труб</t>
  </si>
  <si>
    <t>№12/41</t>
  </si>
  <si>
    <t>№12/42</t>
  </si>
  <si>
    <t>Заделка отверстий, подвальных окон</t>
  </si>
  <si>
    <t>№12/43</t>
  </si>
  <si>
    <t>Дренаж штрабы</t>
  </si>
  <si>
    <t>Ревизия арматуры</t>
  </si>
  <si>
    <t>Очистка канал.сети, установка заглушки</t>
  </si>
  <si>
    <t>Смена арматуры, труб, сгонов, установка заглушки</t>
  </si>
  <si>
    <t>№12/44</t>
  </si>
  <si>
    <t>Смена труб, арматуры</t>
  </si>
  <si>
    <t>Ремонт вентилей и обратных клапанов - кв.93</t>
  </si>
  <si>
    <t>Демонтаж вентилей</t>
  </si>
  <si>
    <t>№12/50</t>
  </si>
  <si>
    <t>Установка мет.двери на подвал, ремонт дверной коробки</t>
  </si>
  <si>
    <t>№12/49</t>
  </si>
  <si>
    <t>Ремонт дверных коробок, полотен, смена петель</t>
  </si>
  <si>
    <t>№12/46</t>
  </si>
  <si>
    <t>Ремонт лест.ограждений</t>
  </si>
  <si>
    <t>№12/47</t>
  </si>
  <si>
    <t>Смена арматуры, труб, установка заглушек</t>
  </si>
  <si>
    <t>Смена труб, арматуры, установка заглушек</t>
  </si>
  <si>
    <t>Ревизия вентилей</t>
  </si>
  <si>
    <t>Смена труб, установка заглушки, очистка канал.сети</t>
  </si>
  <si>
    <t>№12/45</t>
  </si>
  <si>
    <t>Очистка канал.сети, прогрев отоп.приборов, ремонт стояка со сваркой</t>
  </si>
  <si>
    <t>Очистка канал.сети, ремонт вентилей, смена арматуры</t>
  </si>
  <si>
    <t>Вывоз и захоронение ТБО</t>
  </si>
  <si>
    <t>Затраты на МУП "АРКЦ", ООО УК "Наш дом"</t>
  </si>
  <si>
    <t>ВСЕГО работ по содержанию и ремонту за 2010г.</t>
  </si>
  <si>
    <t>Начислено: содержание и текущий ремонт за 2010год</t>
  </si>
  <si>
    <t>Начислено: капитальный ремонт за 2010год</t>
  </si>
  <si>
    <t>Изготовление и установка аншлагов</t>
  </si>
  <si>
    <t>Внутридомовое газовое обслуживание</t>
  </si>
  <si>
    <t>Оплачено: капитальный ремонт за 2010г.</t>
  </si>
  <si>
    <t>Оплачено:содержание и текущий ремонт за 2010год</t>
  </si>
  <si>
    <t>Отчет ООО УК "Наш дом" по выполненным работам за 2010г. по адресу пр. Мира, 40а</t>
  </si>
  <si>
    <t>Период выполнения</t>
  </si>
  <si>
    <t>Вид работ</t>
  </si>
  <si>
    <t>Обеспечение санит.состояния зданий и придомовой территории</t>
  </si>
  <si>
    <t>Ремонт и содержание лифтового оборудования</t>
  </si>
  <si>
    <t>Оплачено:содержание и текущий ремонт за 2010г.</t>
  </si>
  <si>
    <t>Выполнено работ: капитальный ремонт за 2010г.</t>
  </si>
  <si>
    <t>Задолженность УК: содержание и текущий ремонт (по начислению) по состоянию на 31.12.2010г.</t>
  </si>
  <si>
    <t>Задолженность УК : капитальный ремонт (по начислению) по состоянию на 31.12.2010г.</t>
  </si>
  <si>
    <t>Задолженность перед УК по выполненным работам по содержанию и ремонту (по факту оплаты) по состоянию на 31.12.2010г.</t>
  </si>
  <si>
    <t>Отчет ООО УК "Наш дом" по выполненным работам за 2010г. по адресу пр. Мира, 42а</t>
  </si>
  <si>
    <t>Отчет ООО УК "Наш дом" по выполненным работам за 2010г. по адресу пр. Мира, 42</t>
  </si>
  <si>
    <t>ХВС, отопление</t>
  </si>
  <si>
    <t>Отчет ООО УК "Наш дом" по выполненным работам за 2010г. по адресу пр. Мира, 44а</t>
  </si>
  <si>
    <t>Отчет ООО УК "Наш дом" по выполненным работам за 2010г. по адресу пр. Мира, 46б</t>
  </si>
  <si>
    <t>Отчет ООО УК "Наш дом" по выполненным работам за 2010г. по адресу пр. Мира, 46в</t>
  </si>
  <si>
    <t>Отчет ООО УК "Наш дом" по выполненным работам за 2010г. по адресу пр. Мира, 50</t>
  </si>
  <si>
    <t>Отчет ООО УК "Наш дом" по выполненным работам за 2010г. по адресу пр. Мира, 52б</t>
  </si>
  <si>
    <t xml:space="preserve">Ремонт междворовых деревянных ступеней </t>
  </si>
  <si>
    <t>Задолженность перед УК: содержание и текущий ремонт (по начислению) по состоянию на 31.12.2010г.</t>
  </si>
  <si>
    <t>Отчет ООО УК "Наш дом" по выполненным работам за 2010г. по адресу пр. Мира, 56</t>
  </si>
  <si>
    <t>Смена патронов 1шт., демонтаж, монтаж провода 3м.</t>
  </si>
  <si>
    <t>№01/59</t>
  </si>
  <si>
    <t>№01/58</t>
  </si>
  <si>
    <t>Установка двери,демонтаж,монтаж двери</t>
  </si>
  <si>
    <t>Установка метал. Двери со сваркой</t>
  </si>
  <si>
    <t>№01/57</t>
  </si>
  <si>
    <t>№январь</t>
  </si>
  <si>
    <t>Ремонт стояка отопления.</t>
  </si>
  <si>
    <t>№01/56</t>
  </si>
  <si>
    <t>Замена отсечного кв20</t>
  </si>
  <si>
    <t>Замена сбросового вентеля кв4</t>
  </si>
  <si>
    <t>Замена стояка п/скв-5,8.</t>
  </si>
  <si>
    <t>Ремонт отсеч.вентеля кв5.Замена сборки со сваркой-1подвал.Замена регистра подьездного отопления.</t>
  </si>
  <si>
    <t>Замена стояка ГВС кв-82</t>
  </si>
  <si>
    <t>Замена стояков ГВ иХВ через перекрытие в подвал кв32</t>
  </si>
  <si>
    <t>Установка заглушкикв309,ремонт отсечного.кв215</t>
  </si>
  <si>
    <t>№01/53</t>
  </si>
  <si>
    <t>Ремонт отсечного кв-114,замена кранбуксы,отсечного-приют.Запуск стояка отопл.кв37</t>
  </si>
  <si>
    <t>Чистка лежака канал-1под-вал</t>
  </si>
  <si>
    <t>Чистка канал,лежака-3под-вал</t>
  </si>
  <si>
    <t>№01/51</t>
  </si>
  <si>
    <t>Монтаж выкл-ля,провода.ревизия эл.щита.</t>
  </si>
  <si>
    <t>Бизнес-криэйшн</t>
  </si>
  <si>
    <t>Отчет ООО УК "Наш дом" по выполненным работам за 2010г. по адресу пр. Октябрьский, 1</t>
  </si>
  <si>
    <t>Задолженность УК: капитальный ремонт (по начислению) по состоянию на 31.12.2010г.</t>
  </si>
  <si>
    <t>Отчет ООО УК "Наш дом" по выполненным работам за 2010г. по адресу пр. Октябрьский, 3</t>
  </si>
  <si>
    <t>Отчет ООО УК "Наш дом" по выполненным работам за 2010г. по адресу пр. Октябрьский, 5</t>
  </si>
  <si>
    <t>Отчет ООО УК "Наш дом" по выполненным работам за 2010г. по адресу пр. Октябрьский, 7</t>
  </si>
  <si>
    <t>Отчет ООО УК "Наш дом" по выполненным работам за 2010г. по адресу пр. Октябрьский, 7а</t>
  </si>
  <si>
    <t>Отчет ООО УК "Наш дом" по выполненным работам за 2010г. по адресу пр. Октябрьский, 7б</t>
  </si>
  <si>
    <t>Отчет ООО УК "Наш дом" по выполненным работам за 2010г. по адресу пр. Октябрьский, 7в</t>
  </si>
  <si>
    <t>ГВС, ХВС, отопление</t>
  </si>
  <si>
    <t>ГВС, ХВС</t>
  </si>
  <si>
    <t>Прочфосмотры</t>
  </si>
  <si>
    <t>Отчет ООО УК "Наш дом" по выполненным работам за 2010г. по адресу пр. Октябрьский, 9</t>
  </si>
  <si>
    <t>Отчет ООО УК "Наш дом" по выполненным работам за 2010г. по адресу пр. Октябрьский, 9а</t>
  </si>
  <si>
    <t>Прочистка канал.лежака-5под-вал</t>
  </si>
  <si>
    <t>Канализация, ГВС, ХВС, отопление</t>
  </si>
  <si>
    <t>Отчет ООО УК "Наш дом" по выполненным работам за 2010г. по адресу пр. Октябрьский, 9б</t>
  </si>
  <si>
    <t>Отчет ООО УК "Наш дом" по выполненным работам за 2010г. по адресу пр. Октябрьский, 13</t>
  </si>
  <si>
    <t>Отчет ООО УК "Наш дом" по выполненным работам за 2010г. по адресу пр. Октябрьский, 13а</t>
  </si>
  <si>
    <t>Отчет ООО УК "Наш дом" по выполненным работам за 2010г. по адресу пр. Октябрьский, 17</t>
  </si>
  <si>
    <t>Отчет ООО УК "Наш дом" по выполненным работам за 2010г. по адресу пр. Октябрьский, 19</t>
  </si>
  <si>
    <t>ГВС, канализация</t>
  </si>
  <si>
    <t>ИТОГО</t>
  </si>
  <si>
    <t>№10/6</t>
  </si>
  <si>
    <t>Отчет ООО УК "Наш дом" по выполненным работам за 2010г. по адресу пр. Октябрьский, 21</t>
  </si>
  <si>
    <t>Отчет ООО УК "Наш дом" по выполненным работам за 2010г. по адресу пр. Октябрьский, 21А</t>
  </si>
  <si>
    <t>Отчет ООО УК "Наш дом" по выполненным работам за 2010г. по адресу пр. Октябрьский, 23</t>
  </si>
  <si>
    <t>Отчет ООО УК "Наш дом" по выполненным работам за 2010г. по адресу пр. Октябрьский, 23А</t>
  </si>
  <si>
    <t>Отчет ООО УК "Наш дом" по выполненным работам за 2010г. по адресу пр. Мира, 48</t>
  </si>
  <si>
    <t>Отчет ООО УК "Наш дом" по выполненным работам за 2010г. по адресу пр. Строителей, д.15</t>
  </si>
  <si>
    <t>Отчет ООО УК "Наш дом" по выполненным работам за 2010г. по адресу пр. Строителей, д.15А</t>
  </si>
  <si>
    <t>Отчет ООО УК "Наш дом" по выполненным работам за 2010г. по адресу пр. Строителей, д.17</t>
  </si>
  <si>
    <t>Отчет ООО УК "Наш дом" по выполненным работам за 2010г. по адресу пр. Строителей, д.17В</t>
  </si>
  <si>
    <t>Отчет ООО УК "Наш дом" по выполненным работам за 2010г. по адресу пр. Строителей, д.19</t>
  </si>
  <si>
    <t>Отчет ООО УК "Наш дом" по выполненным работам за 2010г. по адресу пр. Строителей, д.19А</t>
  </si>
  <si>
    <t>Отчет ООО УК "Наш дом" по выполненным работам за 2010г. по адресу пр. Строителей, д.19Б</t>
  </si>
  <si>
    <t>Отчет ООО УК "Наш дом" по выполненным работам за 2010г. по адресу пр. Строителей, д.19В</t>
  </si>
  <si>
    <t>Отчет ООО УК "Наш дом" по выполненным работам за 2010г. по адресу пр. Строителей, д.19-1</t>
  </si>
  <si>
    <t>Отчет ООО УК "Наш дом" по выполненным работам за 2010г. по адресу пр. Строителей, д.19Г</t>
  </si>
  <si>
    <t>Отчет ООО УК "Наш дом" по выполненным работам за 2010г. по адресу пр. Строителей, д.19А-1</t>
  </si>
  <si>
    <t>Составила ст.инспект И.Л. Кузнецова</t>
  </si>
  <si>
    <t>Составила ст. инспектор  И.Л. Кузнецова</t>
  </si>
  <si>
    <t>Ст. инспектор И.Л. Кузнецова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</si>
</sst>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р_."/>
    <numFmt numFmtId="173" formatCode="0.0"/>
  </numFmts>
  <fonts count="46">
    <font>
      <sz val="10"/>
      <name val="Arial Cyr"/>
      <family val="0"/>
    </font>
    <font>
      <sz val="10"/>
      <name val="Arial"/>
      <family val="0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Fill="1" applyBorder="1" applyAlignment="1">
      <alignment wrapText="1"/>
    </xf>
    <xf numFmtId="2" fontId="0" fillId="32" borderId="16" xfId="0" applyNumberFormat="1" applyFill="1" applyBorder="1" applyAlignment="1">
      <alignment wrapText="1"/>
    </xf>
    <xf numFmtId="0" fontId="0" fillId="0" borderId="16" xfId="0" applyBorder="1" applyAlignment="1">
      <alignment wrapText="1"/>
    </xf>
    <xf numFmtId="2" fontId="0" fillId="0" borderId="16" xfId="0" applyNumberFormat="1" applyBorder="1" applyAlignment="1">
      <alignment wrapText="1"/>
    </xf>
    <xf numFmtId="0" fontId="0" fillId="0" borderId="17" xfId="0" applyBorder="1" applyAlignment="1">
      <alignment wrapText="1"/>
    </xf>
    <xf numFmtId="2" fontId="0" fillId="33" borderId="18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2" fontId="0" fillId="32" borderId="19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Border="1" applyAlignment="1">
      <alignment wrapText="1"/>
    </xf>
    <xf numFmtId="49" fontId="8" fillId="0" borderId="16" xfId="54" applyNumberFormat="1" applyFont="1" applyFill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wrapText="1"/>
    </xf>
    <xf numFmtId="2" fontId="8" fillId="0" borderId="16" xfId="0" applyNumberFormat="1" applyFont="1" applyBorder="1" applyAlignment="1">
      <alignment wrapText="1"/>
    </xf>
    <xf numFmtId="0" fontId="8" fillId="33" borderId="16" xfId="0" applyFont="1" applyFill="1" applyBorder="1" applyAlignment="1">
      <alignment wrapText="1"/>
    </xf>
    <xf numFmtId="2" fontId="8" fillId="33" borderId="16" xfId="0" applyNumberFormat="1" applyFont="1" applyFill="1" applyBorder="1" applyAlignment="1">
      <alignment wrapText="1"/>
    </xf>
    <xf numFmtId="0" fontId="8" fillId="32" borderId="16" xfId="0" applyFont="1" applyFill="1" applyBorder="1" applyAlignment="1">
      <alignment wrapText="1"/>
    </xf>
    <xf numFmtId="2" fontId="8" fillId="32" borderId="16" xfId="0" applyNumberFormat="1" applyFont="1" applyFill="1" applyBorder="1" applyAlignment="1">
      <alignment wrapText="1"/>
    </xf>
    <xf numFmtId="2" fontId="8" fillId="0" borderId="16" xfId="53" applyNumberFormat="1" applyFont="1" applyBorder="1" applyAlignment="1">
      <alignment/>
      <protection/>
    </xf>
    <xf numFmtId="0" fontId="8" fillId="34" borderId="16" xfId="0" applyFont="1" applyFill="1" applyBorder="1" applyAlignment="1">
      <alignment wrapText="1"/>
    </xf>
    <xf numFmtId="2" fontId="8" fillId="34" borderId="16" xfId="0" applyNumberFormat="1" applyFont="1" applyFill="1" applyBorder="1" applyAlignment="1">
      <alignment wrapText="1"/>
    </xf>
    <xf numFmtId="2" fontId="8" fillId="35" borderId="16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2" fontId="8" fillId="33" borderId="23" xfId="0" applyNumberFormat="1" applyFont="1" applyFill="1" applyBorder="1" applyAlignment="1">
      <alignment wrapText="1"/>
    </xf>
    <xf numFmtId="2" fontId="8" fillId="33" borderId="18" xfId="0" applyNumberFormat="1" applyFont="1" applyFill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8" fillId="34" borderId="22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172" fontId="0" fillId="32" borderId="16" xfId="0" applyNumberFormat="1" applyFill="1" applyBorder="1" applyAlignment="1">
      <alignment wrapText="1"/>
    </xf>
    <xf numFmtId="172" fontId="0" fillId="0" borderId="16" xfId="0" applyNumberFormat="1" applyBorder="1" applyAlignment="1">
      <alignment wrapText="1"/>
    </xf>
    <xf numFmtId="0" fontId="0" fillId="33" borderId="24" xfId="0" applyFill="1" applyBorder="1" applyAlignment="1">
      <alignment wrapText="1"/>
    </xf>
    <xf numFmtId="0" fontId="0" fillId="0" borderId="0" xfId="0" applyFill="1" applyBorder="1" applyAlignment="1">
      <alignment wrapText="1"/>
    </xf>
    <xf numFmtId="172" fontId="0" fillId="0" borderId="16" xfId="0" applyNumberFormat="1" applyFill="1" applyBorder="1" applyAlignment="1">
      <alignment wrapText="1"/>
    </xf>
    <xf numFmtId="0" fontId="0" fillId="0" borderId="25" xfId="0" applyBorder="1" applyAlignment="1">
      <alignment wrapText="1"/>
    </xf>
    <xf numFmtId="172" fontId="8" fillId="0" borderId="16" xfId="0" applyNumberFormat="1" applyFont="1" applyBorder="1" applyAlignment="1">
      <alignment wrapText="1"/>
    </xf>
    <xf numFmtId="0" fontId="7" fillId="0" borderId="16" xfId="0" applyFont="1" applyBorder="1" applyAlignment="1">
      <alignment wrapText="1"/>
    </xf>
    <xf numFmtId="49" fontId="7" fillId="0" borderId="16" xfId="54" applyNumberFormat="1" applyFont="1" applyFill="1" applyBorder="1" applyAlignment="1">
      <alignment horizontal="center" vertical="center" wrapText="1"/>
      <protection/>
    </xf>
    <xf numFmtId="0" fontId="7" fillId="0" borderId="16" xfId="54" applyFont="1" applyBorder="1" applyAlignment="1">
      <alignment horizontal="center" vertical="center" wrapText="1"/>
      <protection/>
    </xf>
    <xf numFmtId="0" fontId="0" fillId="34" borderId="0" xfId="0" applyFill="1" applyAlignment="1">
      <alignment wrapText="1"/>
    </xf>
    <xf numFmtId="0" fontId="8" fillId="0" borderId="10" xfId="0" applyFont="1" applyBorder="1" applyAlignment="1">
      <alignment wrapText="1"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49" fontId="2" fillId="0" borderId="26" xfId="54" applyNumberFormat="1" applyFont="1" applyFill="1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center" vertical="center" wrapText="1"/>
      <protection/>
    </xf>
    <xf numFmtId="0" fontId="2" fillId="0" borderId="28" xfId="54" applyFont="1" applyBorder="1" applyAlignment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wrapText="1"/>
    </xf>
    <xf numFmtId="2" fontId="0" fillId="33" borderId="21" xfId="0" applyNumberForma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2" fontId="0" fillId="33" borderId="19" xfId="0" applyNumberFormat="1" applyFill="1" applyBorder="1" applyAlignment="1">
      <alignment wrapText="1"/>
    </xf>
    <xf numFmtId="0" fontId="0" fillId="0" borderId="32" xfId="0" applyBorder="1" applyAlignment="1">
      <alignment wrapText="1"/>
    </xf>
    <xf numFmtId="0" fontId="2" fillId="0" borderId="33" xfId="54" applyFont="1" applyBorder="1" applyAlignment="1">
      <alignment horizontal="center" vertical="center" wrapText="1"/>
      <protection/>
    </xf>
    <xf numFmtId="2" fontId="0" fillId="33" borderId="34" xfId="0" applyNumberForma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33" borderId="16" xfId="54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wrapText="1"/>
    </xf>
    <xf numFmtId="0" fontId="0" fillId="0" borderId="35" xfId="0" applyBorder="1" applyAlignment="1">
      <alignment wrapText="1"/>
    </xf>
    <xf numFmtId="2" fontId="0" fillId="33" borderId="36" xfId="0" applyNumberFormat="1" applyFill="1" applyBorder="1" applyAlignment="1">
      <alignment wrapText="1"/>
    </xf>
    <xf numFmtId="17" fontId="0" fillId="0" borderId="19" xfId="0" applyNumberFormat="1" applyBorder="1" applyAlignment="1">
      <alignment wrapText="1"/>
    </xf>
    <xf numFmtId="0" fontId="3" fillId="0" borderId="19" xfId="0" applyFont="1" applyBorder="1" applyAlignment="1">
      <alignment wrapText="1"/>
    </xf>
    <xf numFmtId="16" fontId="0" fillId="0" borderId="19" xfId="0" applyNumberFormat="1" applyBorder="1" applyAlignment="1">
      <alignment wrapText="1"/>
    </xf>
    <xf numFmtId="0" fontId="0" fillId="0" borderId="19" xfId="0" applyFill="1" applyBorder="1" applyAlignment="1">
      <alignment horizontal="right" wrapText="1"/>
    </xf>
    <xf numFmtId="2" fontId="0" fillId="0" borderId="0" xfId="0" applyNumberFormat="1" applyAlignment="1">
      <alignment wrapText="1"/>
    </xf>
    <xf numFmtId="0" fontId="8" fillId="0" borderId="16" xfId="0" applyFont="1" applyBorder="1" applyAlignment="1">
      <alignment horizontal="left" wrapText="1"/>
    </xf>
    <xf numFmtId="0" fontId="8" fillId="0" borderId="16" xfId="53" applyFont="1" applyBorder="1" applyAlignment="1">
      <alignment horizontal="left" wrapText="1"/>
      <protection/>
    </xf>
    <xf numFmtId="0" fontId="9" fillId="0" borderId="16" xfId="53" applyFont="1" applyBorder="1" applyAlignment="1">
      <alignment horizontal="left" wrapText="1"/>
      <protection/>
    </xf>
    <xf numFmtId="0" fontId="8" fillId="0" borderId="16" xfId="53" applyFont="1" applyBorder="1" applyAlignment="1">
      <alignment horizontal="left"/>
      <protection/>
    </xf>
    <xf numFmtId="0" fontId="9" fillId="32" borderId="16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2" borderId="23" xfId="0" applyFont="1" applyFill="1" applyBorder="1" applyAlignment="1">
      <alignment horizontal="center" wrapText="1"/>
    </xf>
    <xf numFmtId="0" fontId="9" fillId="32" borderId="2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2" borderId="24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2" borderId="37" xfId="0" applyFont="1" applyFill="1" applyBorder="1" applyAlignment="1">
      <alignment horizontal="center" wrapText="1"/>
    </xf>
    <xf numFmtId="0" fontId="9" fillId="32" borderId="38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left" wrapText="1"/>
    </xf>
    <xf numFmtId="0" fontId="8" fillId="32" borderId="16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left" wrapText="1"/>
    </xf>
    <xf numFmtId="0" fontId="8" fillId="34" borderId="23" xfId="0" applyFont="1" applyFill="1" applyBorder="1" applyAlignment="1">
      <alignment horizontal="left" wrapText="1"/>
    </xf>
    <xf numFmtId="0" fontId="8" fillId="34" borderId="22" xfId="0" applyFont="1" applyFill="1" applyBorder="1" applyAlignment="1">
      <alignment horizontal="left" wrapText="1"/>
    </xf>
    <xf numFmtId="0" fontId="6" fillId="32" borderId="24" xfId="0" applyFont="1" applyFill="1" applyBorder="1" applyAlignment="1">
      <alignment horizontal="left" wrapText="1"/>
    </xf>
    <xf numFmtId="0" fontId="6" fillId="32" borderId="23" xfId="0" applyFont="1" applyFill="1" applyBorder="1" applyAlignment="1">
      <alignment horizontal="left" wrapText="1"/>
    </xf>
    <xf numFmtId="0" fontId="6" fillId="32" borderId="22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2" borderId="39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6" fillId="32" borderId="31" xfId="0" applyFont="1" applyFill="1" applyBorder="1" applyAlignment="1">
      <alignment horizontal="left" wrapText="1"/>
    </xf>
    <xf numFmtId="0" fontId="8" fillId="0" borderId="24" xfId="53" applyFont="1" applyBorder="1" applyAlignment="1">
      <alignment horizontal="left" wrapText="1"/>
      <protection/>
    </xf>
    <xf numFmtId="0" fontId="8" fillId="0" borderId="23" xfId="53" applyFont="1" applyBorder="1" applyAlignment="1">
      <alignment horizontal="left" wrapText="1"/>
      <protection/>
    </xf>
    <xf numFmtId="0" fontId="8" fillId="0" borderId="22" xfId="53" applyFont="1" applyBorder="1" applyAlignment="1">
      <alignment horizontal="left" wrapText="1"/>
      <protection/>
    </xf>
    <xf numFmtId="0" fontId="9" fillId="0" borderId="24" xfId="53" applyFont="1" applyBorder="1" applyAlignment="1">
      <alignment horizontal="left" wrapText="1"/>
      <protection/>
    </xf>
    <xf numFmtId="0" fontId="9" fillId="0" borderId="23" xfId="53" applyFont="1" applyBorder="1" applyAlignment="1">
      <alignment horizontal="left" wrapText="1"/>
      <protection/>
    </xf>
    <xf numFmtId="0" fontId="9" fillId="0" borderId="22" xfId="53" applyFont="1" applyBorder="1" applyAlignment="1">
      <alignment horizontal="left" wrapText="1"/>
      <protection/>
    </xf>
    <xf numFmtId="172" fontId="8" fillId="0" borderId="17" xfId="0" applyNumberFormat="1" applyFont="1" applyBorder="1" applyAlignment="1">
      <alignment horizontal="right" wrapText="1"/>
    </xf>
    <xf numFmtId="172" fontId="8" fillId="0" borderId="19" xfId="0" applyNumberFormat="1" applyFont="1" applyBorder="1" applyAlignment="1">
      <alignment horizontal="right" wrapText="1"/>
    </xf>
    <xf numFmtId="0" fontId="8" fillId="0" borderId="39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4" xfId="53" applyFont="1" applyBorder="1" applyAlignment="1">
      <alignment horizontal="left"/>
      <protection/>
    </xf>
    <xf numFmtId="0" fontId="8" fillId="0" borderId="23" xfId="53" applyFont="1" applyBorder="1" applyAlignment="1">
      <alignment horizontal="left"/>
      <protection/>
    </xf>
    <xf numFmtId="0" fontId="8" fillId="0" borderId="22" xfId="53" applyFont="1" applyBorder="1" applyAlignment="1">
      <alignment horizontal="left"/>
      <protection/>
    </xf>
    <xf numFmtId="0" fontId="8" fillId="0" borderId="16" xfId="0" applyFont="1" applyBorder="1" applyAlignment="1">
      <alignment horizontal="justify" wrapText="1"/>
    </xf>
    <xf numFmtId="0" fontId="9" fillId="32" borderId="40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left" wrapText="1"/>
    </xf>
    <xf numFmtId="0" fontId="8" fillId="32" borderId="24" xfId="0" applyFont="1" applyFill="1" applyBorder="1" applyAlignment="1">
      <alignment horizontal="left" wrapText="1"/>
    </xf>
    <xf numFmtId="0" fontId="8" fillId="32" borderId="23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9" fillId="33" borderId="24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left" wrapText="1"/>
    </xf>
    <xf numFmtId="0" fontId="9" fillId="32" borderId="24" xfId="0" applyFont="1" applyFill="1" applyBorder="1" applyAlignment="1">
      <alignment horizontal="left" wrapText="1"/>
    </xf>
    <xf numFmtId="0" fontId="9" fillId="32" borderId="23" xfId="0" applyFont="1" applyFill="1" applyBorder="1" applyAlignment="1">
      <alignment horizontal="left" wrapText="1"/>
    </xf>
    <xf numFmtId="0" fontId="9" fillId="32" borderId="22" xfId="0" applyFont="1" applyFill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9" fillId="33" borderId="24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6" fillId="32" borderId="24" xfId="0" applyFont="1" applyFill="1" applyBorder="1" applyAlignment="1">
      <alignment horizontal="left"/>
    </xf>
    <xf numFmtId="0" fontId="6" fillId="32" borderId="23" xfId="0" applyFont="1" applyFill="1" applyBorder="1" applyAlignment="1">
      <alignment horizontal="left"/>
    </xf>
    <xf numFmtId="0" fontId="6" fillId="32" borderId="22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8" fillId="34" borderId="24" xfId="53" applyFont="1" applyFill="1" applyBorder="1" applyAlignment="1">
      <alignment horizontal="left" wrapText="1"/>
      <protection/>
    </xf>
    <xf numFmtId="0" fontId="8" fillId="34" borderId="23" xfId="53" applyFont="1" applyFill="1" applyBorder="1" applyAlignment="1">
      <alignment horizontal="left" wrapText="1"/>
      <protection/>
    </xf>
    <xf numFmtId="0" fontId="8" fillId="34" borderId="22" xfId="53" applyFont="1" applyFill="1" applyBorder="1" applyAlignment="1">
      <alignment horizontal="left" wrapText="1"/>
      <protection/>
    </xf>
    <xf numFmtId="0" fontId="9" fillId="0" borderId="39" xfId="53" applyFont="1" applyBorder="1" applyAlignment="1">
      <alignment horizontal="left" wrapText="1"/>
      <protection/>
    </xf>
    <xf numFmtId="0" fontId="9" fillId="0" borderId="14" xfId="53" applyFont="1" applyBorder="1" applyAlignment="1">
      <alignment horizontal="left" wrapText="1"/>
      <protection/>
    </xf>
    <xf numFmtId="0" fontId="9" fillId="0" borderId="31" xfId="53" applyFont="1" applyBorder="1" applyAlignment="1">
      <alignment horizontal="left" wrapText="1"/>
      <protection/>
    </xf>
    <xf numFmtId="0" fontId="8" fillId="0" borderId="39" xfId="53" applyFont="1" applyBorder="1" applyAlignment="1">
      <alignment horizontal="left" wrapText="1"/>
      <protection/>
    </xf>
    <xf numFmtId="0" fontId="8" fillId="0" borderId="14" xfId="53" applyFont="1" applyBorder="1" applyAlignment="1">
      <alignment horizontal="left" wrapText="1"/>
      <protection/>
    </xf>
    <xf numFmtId="0" fontId="8" fillId="0" borderId="31" xfId="53" applyFont="1" applyBorder="1" applyAlignment="1">
      <alignment horizontal="left" wrapText="1"/>
      <protection/>
    </xf>
    <xf numFmtId="0" fontId="6" fillId="33" borderId="39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8" fillId="0" borderId="29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 wrapText="1"/>
      <protection/>
    </xf>
    <xf numFmtId="0" fontId="8" fillId="0" borderId="25" xfId="53" applyFont="1" applyBorder="1" applyAlignment="1">
      <alignment horizontal="left" wrapText="1"/>
      <protection/>
    </xf>
    <xf numFmtId="0" fontId="0" fillId="0" borderId="24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6" fillId="32" borderId="24" xfId="0" applyFont="1" applyFill="1" applyBorder="1" applyAlignment="1">
      <alignment wrapText="1"/>
    </xf>
    <xf numFmtId="0" fontId="6" fillId="32" borderId="23" xfId="0" applyFont="1" applyFill="1" applyBorder="1" applyAlignment="1">
      <alignment wrapText="1"/>
    </xf>
    <xf numFmtId="0" fontId="6" fillId="32" borderId="22" xfId="0" applyFont="1" applyFill="1" applyBorder="1" applyAlignment="1">
      <alignment wrapText="1"/>
    </xf>
    <xf numFmtId="0" fontId="0" fillId="32" borderId="24" xfId="0" applyFill="1" applyBorder="1" applyAlignment="1">
      <alignment horizontal="left" wrapText="1"/>
    </xf>
    <xf numFmtId="0" fontId="0" fillId="32" borderId="23" xfId="0" applyFill="1" applyBorder="1" applyAlignment="1">
      <alignment horizontal="left" wrapText="1"/>
    </xf>
    <xf numFmtId="0" fontId="0" fillId="32" borderId="22" xfId="0" applyFill="1" applyBorder="1" applyAlignment="1">
      <alignment horizontal="left" wrapText="1"/>
    </xf>
    <xf numFmtId="0" fontId="8" fillId="0" borderId="14" xfId="53" applyFont="1" applyBorder="1" applyAlignment="1">
      <alignment horizontal="left"/>
      <protection/>
    </xf>
    <xf numFmtId="0" fontId="8" fillId="0" borderId="31" xfId="53" applyFont="1" applyBorder="1" applyAlignment="1">
      <alignment horizontal="left"/>
      <protection/>
    </xf>
    <xf numFmtId="0" fontId="8" fillId="0" borderId="0" xfId="53" applyFont="1" applyBorder="1" applyAlignment="1">
      <alignment horizontal="left"/>
      <protection/>
    </xf>
    <xf numFmtId="0" fontId="8" fillId="0" borderId="25" xfId="53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Европа Подомовой -" xfId="53"/>
    <cellStyle name="Обычный_Победы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outlinePr summaryBelow="0"/>
  </sheetPr>
  <dimension ref="A1:D44"/>
  <sheetViews>
    <sheetView zoomScalePageLayoutView="0" workbookViewId="0" topLeftCell="A28">
      <selection activeCell="A46" sqref="A46"/>
    </sheetView>
  </sheetViews>
  <sheetFormatPr defaultColWidth="13.375" defaultRowHeight="12.75"/>
  <cols>
    <col min="1" max="1" width="14.125" style="6" customWidth="1"/>
    <col min="2" max="2" width="23.75390625" style="6" customWidth="1"/>
    <col min="3" max="3" width="40.00390625" style="6" customWidth="1"/>
    <col min="4" max="4" width="11.625" style="6" customWidth="1"/>
    <col min="5" max="92" width="12.375" style="6" customWidth="1"/>
    <col min="93" max="16384" width="13.375" style="6" customWidth="1"/>
  </cols>
  <sheetData>
    <row r="1" spans="1:4" ht="20.25" customHeight="1">
      <c r="A1" s="89" t="s">
        <v>437</v>
      </c>
      <c r="B1" s="89"/>
      <c r="C1" s="89"/>
      <c r="D1" s="89"/>
    </row>
    <row r="2" spans="1:4" ht="20.25" customHeight="1">
      <c r="A2" s="22" t="s">
        <v>24</v>
      </c>
      <c r="B2" s="23" t="s">
        <v>438</v>
      </c>
      <c r="C2" s="23" t="s">
        <v>439</v>
      </c>
      <c r="D2" s="23" t="s">
        <v>27</v>
      </c>
    </row>
    <row r="3" spans="1:4" ht="15">
      <c r="A3" s="90" t="s">
        <v>20</v>
      </c>
      <c r="B3" s="90"/>
      <c r="C3" s="26"/>
      <c r="D3" s="27">
        <f>SUM(D4+D6+D10+D13+D15+D19+D23+D27+D30)</f>
        <v>79940.88399999999</v>
      </c>
    </row>
    <row r="4" spans="1:4" ht="15">
      <c r="A4" s="88" t="s">
        <v>14</v>
      </c>
      <c r="B4" s="88"/>
      <c r="C4" s="28"/>
      <c r="D4" s="29">
        <v>3800.54</v>
      </c>
    </row>
    <row r="5" spans="1:4" ht="15">
      <c r="A5" s="24"/>
      <c r="B5" s="24" t="s">
        <v>10</v>
      </c>
      <c r="C5" s="24" t="s">
        <v>181</v>
      </c>
      <c r="D5" s="25">
        <v>3800.54</v>
      </c>
    </row>
    <row r="6" spans="1:4" ht="15">
      <c r="A6" s="88" t="s">
        <v>15</v>
      </c>
      <c r="B6" s="88"/>
      <c r="C6" s="28"/>
      <c r="D6" s="29">
        <f>SUM(D7:D9)</f>
        <v>1309.52</v>
      </c>
    </row>
    <row r="7" spans="1:4" ht="15">
      <c r="A7" s="24"/>
      <c r="B7" s="24" t="s">
        <v>10</v>
      </c>
      <c r="C7" s="24" t="s">
        <v>147</v>
      </c>
      <c r="D7" s="25">
        <v>1172.56</v>
      </c>
    </row>
    <row r="8" spans="1:4" ht="15">
      <c r="A8" s="24"/>
      <c r="B8" s="24" t="s">
        <v>11</v>
      </c>
      <c r="C8" s="24" t="s">
        <v>296</v>
      </c>
      <c r="D8" s="25">
        <v>44</v>
      </c>
    </row>
    <row r="9" spans="1:4" ht="15">
      <c r="A9" s="24"/>
      <c r="B9" s="24" t="s">
        <v>11</v>
      </c>
      <c r="C9" s="24" t="s">
        <v>345</v>
      </c>
      <c r="D9" s="25">
        <v>92.96</v>
      </c>
    </row>
    <row r="10" spans="1:4" ht="15">
      <c r="A10" s="88" t="s">
        <v>16</v>
      </c>
      <c r="B10" s="88"/>
      <c r="C10" s="28"/>
      <c r="D10" s="29">
        <f>SUM(D11:D12)</f>
        <v>2027</v>
      </c>
    </row>
    <row r="11" spans="1:4" ht="15">
      <c r="A11" s="24"/>
      <c r="B11" s="24" t="s">
        <v>11</v>
      </c>
      <c r="C11" s="24" t="s">
        <v>388</v>
      </c>
      <c r="D11" s="25">
        <v>1829</v>
      </c>
    </row>
    <row r="12" spans="1:4" ht="15">
      <c r="A12" s="24"/>
      <c r="B12" s="24" t="s">
        <v>11</v>
      </c>
      <c r="C12" s="24" t="s">
        <v>406</v>
      </c>
      <c r="D12" s="25">
        <v>198</v>
      </c>
    </row>
    <row r="13" spans="1:4" ht="15">
      <c r="A13" s="88" t="s">
        <v>19</v>
      </c>
      <c r="B13" s="88"/>
      <c r="C13" s="28"/>
      <c r="D13" s="29">
        <f>SUM(D14)</f>
        <v>2017</v>
      </c>
    </row>
    <row r="14" spans="1:4" ht="30">
      <c r="A14" s="24"/>
      <c r="B14" s="24" t="s">
        <v>9</v>
      </c>
      <c r="C14" s="24" t="s">
        <v>56</v>
      </c>
      <c r="D14" s="25">
        <v>2017</v>
      </c>
    </row>
    <row r="15" spans="1:4" ht="15">
      <c r="A15" s="88" t="s">
        <v>440</v>
      </c>
      <c r="B15" s="88"/>
      <c r="C15" s="28"/>
      <c r="D15" s="29">
        <f>SUM(D16:D18)</f>
        <v>35870.48</v>
      </c>
    </row>
    <row r="16" spans="1:4" ht="15">
      <c r="A16" s="24">
        <v>4719.8</v>
      </c>
      <c r="B16" s="24" t="s">
        <v>9</v>
      </c>
      <c r="C16" s="24">
        <v>2.05</v>
      </c>
      <c r="D16" s="25">
        <f aca="true" t="shared" si="0" ref="D16:D22">A16*C16</f>
        <v>9675.59</v>
      </c>
    </row>
    <row r="17" spans="1:4" ht="15">
      <c r="A17" s="24">
        <v>4719.8</v>
      </c>
      <c r="B17" s="24" t="s">
        <v>10</v>
      </c>
      <c r="C17" s="24">
        <v>3</v>
      </c>
      <c r="D17" s="25">
        <f t="shared" si="0"/>
        <v>14159.400000000001</v>
      </c>
    </row>
    <row r="18" spans="1:4" ht="15">
      <c r="A18" s="24">
        <v>4719.8</v>
      </c>
      <c r="B18" s="24" t="s">
        <v>11</v>
      </c>
      <c r="C18" s="24">
        <v>2.55</v>
      </c>
      <c r="D18" s="25">
        <f t="shared" si="0"/>
        <v>12035.49</v>
      </c>
    </row>
    <row r="19" spans="1:4" ht="15">
      <c r="A19" s="88" t="s">
        <v>25</v>
      </c>
      <c r="B19" s="88"/>
      <c r="C19" s="28"/>
      <c r="D19" s="29">
        <f>SUM(D20:D22)</f>
        <v>18407.22</v>
      </c>
    </row>
    <row r="20" spans="1:4" ht="15">
      <c r="A20" s="24">
        <v>4719.8</v>
      </c>
      <c r="B20" s="24" t="s">
        <v>9</v>
      </c>
      <c r="C20" s="24">
        <v>1.3</v>
      </c>
      <c r="D20" s="25">
        <f t="shared" si="0"/>
        <v>6135.740000000001</v>
      </c>
    </row>
    <row r="21" spans="1:4" ht="15">
      <c r="A21" s="24">
        <v>4719.8</v>
      </c>
      <c r="B21" s="24" t="s">
        <v>10</v>
      </c>
      <c r="C21" s="24">
        <v>1.3</v>
      </c>
      <c r="D21" s="25">
        <f t="shared" si="0"/>
        <v>6135.740000000001</v>
      </c>
    </row>
    <row r="22" spans="1:4" ht="15">
      <c r="A22" s="24">
        <v>4719.8</v>
      </c>
      <c r="B22" s="24" t="s">
        <v>11</v>
      </c>
      <c r="C22" s="24">
        <v>1.3</v>
      </c>
      <c r="D22" s="25">
        <f t="shared" si="0"/>
        <v>6135.740000000001</v>
      </c>
    </row>
    <row r="23" spans="1:4" ht="15">
      <c r="A23" s="88" t="s">
        <v>28</v>
      </c>
      <c r="B23" s="88"/>
      <c r="C23" s="28"/>
      <c r="D23" s="29">
        <f>SUM(D24:D26)</f>
        <v>10043.784</v>
      </c>
    </row>
    <row r="24" spans="1:4" ht="15">
      <c r="A24" s="24"/>
      <c r="B24" s="24" t="s">
        <v>9</v>
      </c>
      <c r="C24" s="24" t="s">
        <v>88</v>
      </c>
      <c r="D24" s="25">
        <v>3152.88</v>
      </c>
    </row>
    <row r="25" spans="1:4" ht="15">
      <c r="A25" s="24"/>
      <c r="B25" s="24" t="s">
        <v>10</v>
      </c>
      <c r="C25" s="24" t="s">
        <v>268</v>
      </c>
      <c r="D25" s="25">
        <f>A21*0.73</f>
        <v>3445.454</v>
      </c>
    </row>
    <row r="26" spans="1:4" ht="15">
      <c r="A26" s="24"/>
      <c r="B26" s="24" t="s">
        <v>11</v>
      </c>
      <c r="C26" s="24" t="s">
        <v>88</v>
      </c>
      <c r="D26" s="25">
        <v>3445.45</v>
      </c>
    </row>
    <row r="27" spans="1:4" ht="15">
      <c r="A27" s="88" t="s">
        <v>22</v>
      </c>
      <c r="B27" s="88"/>
      <c r="C27" s="28"/>
      <c r="D27" s="29">
        <f>SUM(D28:D29)</f>
        <v>2960</v>
      </c>
    </row>
    <row r="28" spans="1:4" ht="15">
      <c r="A28" s="24"/>
      <c r="B28" s="24" t="s">
        <v>9</v>
      </c>
      <c r="C28" s="24" t="s">
        <v>433</v>
      </c>
      <c r="D28" s="25">
        <v>1200</v>
      </c>
    </row>
    <row r="29" spans="1:4" ht="15">
      <c r="A29" s="24" t="s">
        <v>310</v>
      </c>
      <c r="B29" s="24" t="s">
        <v>11</v>
      </c>
      <c r="C29" s="24" t="s">
        <v>312</v>
      </c>
      <c r="D29" s="25">
        <v>1760</v>
      </c>
    </row>
    <row r="30" spans="1:4" ht="15">
      <c r="A30" s="88" t="s">
        <v>29</v>
      </c>
      <c r="B30" s="88"/>
      <c r="C30" s="28"/>
      <c r="D30" s="29">
        <f>D31+D32</f>
        <v>3505.34</v>
      </c>
    </row>
    <row r="31" spans="1:4" ht="15">
      <c r="A31" s="24" t="s">
        <v>95</v>
      </c>
      <c r="B31" s="24" t="s">
        <v>10</v>
      </c>
      <c r="C31" s="24" t="s">
        <v>96</v>
      </c>
      <c r="D31" s="25">
        <v>2231</v>
      </c>
    </row>
    <row r="32" spans="1:4" ht="15">
      <c r="A32" s="24"/>
      <c r="B32" s="24"/>
      <c r="C32" s="24" t="s">
        <v>347</v>
      </c>
      <c r="D32" s="25">
        <v>1274.34</v>
      </c>
    </row>
    <row r="33" spans="1:4" ht="15">
      <c r="A33" s="84" t="s">
        <v>441</v>
      </c>
      <c r="B33" s="84"/>
      <c r="C33" s="84"/>
      <c r="D33" s="24">
        <v>64000.49</v>
      </c>
    </row>
    <row r="34" spans="1:4" ht="15">
      <c r="A34" s="85" t="s">
        <v>428</v>
      </c>
      <c r="B34" s="85"/>
      <c r="C34" s="85"/>
      <c r="D34" s="24">
        <v>24778.95</v>
      </c>
    </row>
    <row r="35" spans="1:4" ht="15">
      <c r="A35" s="85" t="s">
        <v>429</v>
      </c>
      <c r="B35" s="85"/>
      <c r="C35" s="85"/>
      <c r="D35" s="24">
        <v>32454.23</v>
      </c>
    </row>
    <row r="36" spans="1:4" ht="15">
      <c r="A36" s="86" t="s">
        <v>430</v>
      </c>
      <c r="B36" s="86"/>
      <c r="C36" s="86"/>
      <c r="D36" s="25">
        <f>SUM(D3+D33+D34+D35)</f>
        <v>201174.554</v>
      </c>
    </row>
    <row r="37" spans="1:4" ht="15">
      <c r="A37" s="85" t="s">
        <v>431</v>
      </c>
      <c r="B37" s="85"/>
      <c r="C37" s="85"/>
      <c r="D37" s="24">
        <v>283572.63</v>
      </c>
    </row>
    <row r="38" spans="1:4" ht="15">
      <c r="A38" s="85" t="s">
        <v>432</v>
      </c>
      <c r="B38" s="85"/>
      <c r="C38" s="85"/>
      <c r="D38" s="24">
        <v>31517.01</v>
      </c>
    </row>
    <row r="39" spans="1:4" ht="15">
      <c r="A39" s="85" t="s">
        <v>442</v>
      </c>
      <c r="B39" s="85"/>
      <c r="C39" s="85"/>
      <c r="D39" s="24">
        <v>134478.99</v>
      </c>
    </row>
    <row r="40" spans="1:4" ht="15">
      <c r="A40" s="87" t="s">
        <v>435</v>
      </c>
      <c r="B40" s="87"/>
      <c r="C40" s="87"/>
      <c r="D40" s="24">
        <v>14857.94</v>
      </c>
    </row>
    <row r="41" spans="1:4" ht="15">
      <c r="A41" s="87" t="s">
        <v>443</v>
      </c>
      <c r="B41" s="87"/>
      <c r="C41" s="87"/>
      <c r="D41" s="30">
        <v>0</v>
      </c>
    </row>
    <row r="42" spans="1:4" ht="30.75" customHeight="1">
      <c r="A42" s="84" t="s">
        <v>444</v>
      </c>
      <c r="B42" s="84"/>
      <c r="C42" s="84"/>
      <c r="D42" s="25">
        <f>SUM(D37-D36)</f>
        <v>82398.076</v>
      </c>
    </row>
    <row r="43" spans="1:4" ht="31.5" customHeight="1">
      <c r="A43" s="84" t="s">
        <v>445</v>
      </c>
      <c r="B43" s="84"/>
      <c r="C43" s="84"/>
      <c r="D43" s="30">
        <f>SUM(D38-D41)</f>
        <v>31517.01</v>
      </c>
    </row>
    <row r="44" spans="1:4" ht="33" customHeight="1">
      <c r="A44" s="84" t="s">
        <v>446</v>
      </c>
      <c r="B44" s="84"/>
      <c r="C44" s="84"/>
      <c r="D44" s="30">
        <f>SUM(D39-D36)</f>
        <v>-66695.56400000001</v>
      </c>
    </row>
  </sheetData>
  <sheetProtection/>
  <mergeCells count="23">
    <mergeCell ref="A13:B13"/>
    <mergeCell ref="A10:B10"/>
    <mergeCell ref="A1:D1"/>
    <mergeCell ref="A3:B3"/>
    <mergeCell ref="A4:B4"/>
    <mergeCell ref="A6:B6"/>
    <mergeCell ref="A40:C40"/>
    <mergeCell ref="A15:B15"/>
    <mergeCell ref="A19:B19"/>
    <mergeCell ref="A27:B27"/>
    <mergeCell ref="A23:B23"/>
    <mergeCell ref="A30:B30"/>
    <mergeCell ref="A33:C33"/>
    <mergeCell ref="A44:C44"/>
    <mergeCell ref="A34:C34"/>
    <mergeCell ref="A35:C35"/>
    <mergeCell ref="A36:C36"/>
    <mergeCell ref="A37:C37"/>
    <mergeCell ref="A42:C42"/>
    <mergeCell ref="A43:C43"/>
    <mergeCell ref="A38:C38"/>
    <mergeCell ref="A41:C41"/>
    <mergeCell ref="A39:C39"/>
  </mergeCells>
  <printOptions/>
  <pageMargins left="0.63" right="0.17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9">
    <outlinePr summaryBelow="0"/>
  </sheetPr>
  <dimension ref="A1:D32"/>
  <sheetViews>
    <sheetView zoomScalePageLayoutView="0" workbookViewId="0" topLeftCell="A4">
      <selection activeCell="D32" sqref="A1:D32"/>
    </sheetView>
  </sheetViews>
  <sheetFormatPr defaultColWidth="13.375" defaultRowHeight="12.75"/>
  <cols>
    <col min="1" max="1" width="13.00390625" style="6" customWidth="1"/>
    <col min="2" max="2" width="9.125" style="6" customWidth="1"/>
    <col min="3" max="3" width="56.75390625" style="6" customWidth="1"/>
    <col min="4" max="4" width="9.00390625" style="6" customWidth="1"/>
    <col min="5" max="5" width="14.125" style="6" customWidth="1"/>
    <col min="6" max="6" width="16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1:4" ht="15.75">
      <c r="A1" s="93" t="s">
        <v>457</v>
      </c>
      <c r="B1" s="93"/>
      <c r="C1" s="93"/>
      <c r="D1" s="93"/>
    </row>
    <row r="2" spans="1:4" ht="45">
      <c r="A2" s="22" t="s">
        <v>24</v>
      </c>
      <c r="B2" s="23" t="s">
        <v>438</v>
      </c>
      <c r="C2" s="23" t="s">
        <v>439</v>
      </c>
      <c r="D2" s="23" t="s">
        <v>27</v>
      </c>
    </row>
    <row r="3" spans="1:4" ht="15.75" thickBot="1">
      <c r="A3" s="96" t="s">
        <v>20</v>
      </c>
      <c r="B3" s="96"/>
      <c r="C3" s="38"/>
      <c r="D3" s="36">
        <f>SUM(D4+D6+D8+D12+D16+D18)</f>
        <v>15570.391999999998</v>
      </c>
    </row>
    <row r="4" spans="1:4" ht="15.75" thickTop="1">
      <c r="A4" s="97" t="s">
        <v>14</v>
      </c>
      <c r="B4" s="98"/>
      <c r="C4" s="28"/>
      <c r="D4" s="29">
        <f>SUM(D5)</f>
        <v>2250</v>
      </c>
    </row>
    <row r="5" spans="1:4" ht="28.5" customHeight="1">
      <c r="A5" s="24" t="s">
        <v>418</v>
      </c>
      <c r="B5" s="24" t="s">
        <v>11</v>
      </c>
      <c r="C5" s="24" t="s">
        <v>422</v>
      </c>
      <c r="D5" s="25">
        <v>2250</v>
      </c>
    </row>
    <row r="6" spans="1:4" ht="15">
      <c r="A6" s="95" t="s">
        <v>19</v>
      </c>
      <c r="B6" s="92"/>
      <c r="C6" s="28"/>
      <c r="D6" s="29">
        <f>SUM(D7)</f>
        <v>381</v>
      </c>
    </row>
    <row r="7" spans="1:4" ht="41.25" customHeight="1">
      <c r="A7" s="24" t="s">
        <v>57</v>
      </c>
      <c r="B7" s="24" t="s">
        <v>9</v>
      </c>
      <c r="C7" s="24" t="s">
        <v>458</v>
      </c>
      <c r="D7" s="25">
        <v>381</v>
      </c>
    </row>
    <row r="8" spans="1:4" ht="15">
      <c r="A8" s="95" t="s">
        <v>21</v>
      </c>
      <c r="B8" s="91"/>
      <c r="C8" s="92"/>
      <c r="D8" s="29">
        <f>SUM(D10:D11)</f>
        <v>7068.48</v>
      </c>
    </row>
    <row r="9" spans="1:4" ht="15">
      <c r="A9" s="24">
        <v>1273.6</v>
      </c>
      <c r="B9" s="24" t="s">
        <v>9</v>
      </c>
      <c r="C9" s="24">
        <v>2.5</v>
      </c>
      <c r="D9" s="25">
        <f>A9*C9</f>
        <v>3184</v>
      </c>
    </row>
    <row r="10" spans="1:4" ht="15">
      <c r="A10" s="24">
        <v>1273.6</v>
      </c>
      <c r="B10" s="24" t="s">
        <v>10</v>
      </c>
      <c r="C10" s="24">
        <v>3</v>
      </c>
      <c r="D10" s="25">
        <f>A10*C10</f>
        <v>3820.7999999999997</v>
      </c>
    </row>
    <row r="11" spans="1:4" ht="15">
      <c r="A11" s="24">
        <v>1273.6</v>
      </c>
      <c r="B11" s="24" t="s">
        <v>11</v>
      </c>
      <c r="C11" s="24">
        <v>2.55</v>
      </c>
      <c r="D11" s="25">
        <f>A11*C11</f>
        <v>3247.6799999999994</v>
      </c>
    </row>
    <row r="12" spans="1:4" ht="15">
      <c r="A12" s="95" t="s">
        <v>25</v>
      </c>
      <c r="B12" s="92"/>
      <c r="C12" s="28"/>
      <c r="D12" s="29">
        <f>SUM(D13:D15)</f>
        <v>4967.039999999999</v>
      </c>
    </row>
    <row r="13" spans="1:4" ht="15">
      <c r="A13" s="24">
        <v>1273.6</v>
      </c>
      <c r="B13" s="24" t="s">
        <v>9</v>
      </c>
      <c r="C13" s="24">
        <v>1.3</v>
      </c>
      <c r="D13" s="25">
        <f>A13*C13</f>
        <v>1655.6799999999998</v>
      </c>
    </row>
    <row r="14" spans="1:4" ht="15">
      <c r="A14" s="24">
        <v>1273.6</v>
      </c>
      <c r="B14" s="24" t="s">
        <v>10</v>
      </c>
      <c r="C14" s="24">
        <v>1.3</v>
      </c>
      <c r="D14" s="25">
        <f>A14*C14</f>
        <v>1655.6799999999998</v>
      </c>
    </row>
    <row r="15" spans="1:4" ht="15">
      <c r="A15" s="24">
        <v>1273.6</v>
      </c>
      <c r="B15" s="24" t="s">
        <v>11</v>
      </c>
      <c r="C15" s="24">
        <v>1.3</v>
      </c>
      <c r="D15" s="25">
        <f>A15*C15</f>
        <v>1655.6799999999998</v>
      </c>
    </row>
    <row r="16" spans="1:4" ht="15">
      <c r="A16" s="95" t="s">
        <v>22</v>
      </c>
      <c r="B16" s="92"/>
      <c r="C16" s="28"/>
      <c r="D16" s="29">
        <f>SUM(D17)</f>
        <v>560</v>
      </c>
    </row>
    <row r="17" spans="1:4" ht="21.75" customHeight="1">
      <c r="A17" s="24" t="s">
        <v>64</v>
      </c>
      <c r="B17" s="24" t="s">
        <v>9</v>
      </c>
      <c r="C17" s="24" t="s">
        <v>65</v>
      </c>
      <c r="D17" s="25">
        <v>560</v>
      </c>
    </row>
    <row r="18" spans="1:4" ht="15">
      <c r="A18" s="95" t="s">
        <v>29</v>
      </c>
      <c r="B18" s="92"/>
      <c r="C18" s="28"/>
      <c r="D18" s="29">
        <f>SUM(D19:D21)</f>
        <v>343.87199999999996</v>
      </c>
    </row>
    <row r="19" spans="1:4" ht="20.25" customHeight="1">
      <c r="A19" s="24"/>
      <c r="B19" s="24" t="s">
        <v>9</v>
      </c>
      <c r="C19" s="37" t="s">
        <v>347</v>
      </c>
      <c r="D19" s="25">
        <f>A13*0.09</f>
        <v>114.62399999999998</v>
      </c>
    </row>
    <row r="20" spans="1:4" ht="15" customHeight="1">
      <c r="A20" s="24"/>
      <c r="B20" s="24" t="s">
        <v>10</v>
      </c>
      <c r="C20" s="37" t="s">
        <v>347</v>
      </c>
      <c r="D20" s="25">
        <f>A14*0.09</f>
        <v>114.62399999999998</v>
      </c>
    </row>
    <row r="21" spans="1:4" ht="15.75" customHeight="1">
      <c r="A21" s="24" t="s">
        <v>81</v>
      </c>
      <c r="B21" s="37" t="s">
        <v>11</v>
      </c>
      <c r="C21" s="37" t="s">
        <v>347</v>
      </c>
      <c r="D21" s="25">
        <f>A15*0.09</f>
        <v>114.62399999999998</v>
      </c>
    </row>
    <row r="22" spans="1:4" ht="15">
      <c r="A22" s="85" t="s">
        <v>428</v>
      </c>
      <c r="B22" s="85"/>
      <c r="C22" s="113"/>
      <c r="D22" s="25">
        <v>4457.6</v>
      </c>
    </row>
    <row r="23" spans="1:4" ht="15">
      <c r="A23" s="85" t="s">
        <v>429</v>
      </c>
      <c r="B23" s="85"/>
      <c r="C23" s="113"/>
      <c r="D23" s="25">
        <v>6853.3</v>
      </c>
    </row>
    <row r="24" spans="1:4" ht="15">
      <c r="A24" s="86" t="s">
        <v>430</v>
      </c>
      <c r="B24" s="86"/>
      <c r="C24" s="116"/>
      <c r="D24" s="33">
        <f>SUM(D3+D22+D23)</f>
        <v>26881.291999999998</v>
      </c>
    </row>
    <row r="25" spans="1:4" ht="15">
      <c r="A25" s="85" t="s">
        <v>431</v>
      </c>
      <c r="B25" s="85"/>
      <c r="C25" s="113"/>
      <c r="D25" s="25">
        <v>57999.92</v>
      </c>
    </row>
    <row r="26" spans="1:4" ht="15">
      <c r="A26" s="85" t="s">
        <v>432</v>
      </c>
      <c r="B26" s="85"/>
      <c r="C26" s="113"/>
      <c r="D26" s="25">
        <v>8536.97</v>
      </c>
    </row>
    <row r="27" spans="1:4" ht="15">
      <c r="A27" s="85" t="s">
        <v>436</v>
      </c>
      <c r="B27" s="85"/>
      <c r="C27" s="113"/>
      <c r="D27" s="25">
        <v>22126.6</v>
      </c>
    </row>
    <row r="28" spans="1:4" ht="15">
      <c r="A28" s="87" t="s">
        <v>435</v>
      </c>
      <c r="B28" s="87"/>
      <c r="C28" s="127"/>
      <c r="D28" s="25">
        <v>3267.06</v>
      </c>
    </row>
    <row r="29" spans="1:4" ht="15">
      <c r="A29" s="87" t="s">
        <v>443</v>
      </c>
      <c r="B29" s="87"/>
      <c r="C29" s="87"/>
      <c r="D29" s="30">
        <v>0</v>
      </c>
    </row>
    <row r="30" spans="1:4" ht="15">
      <c r="A30" s="84" t="s">
        <v>444</v>
      </c>
      <c r="B30" s="84"/>
      <c r="C30" s="84"/>
      <c r="D30" s="25">
        <f>SUM(D25-D24)</f>
        <v>31118.628</v>
      </c>
    </row>
    <row r="31" spans="1:4" ht="15">
      <c r="A31" s="84" t="s">
        <v>445</v>
      </c>
      <c r="B31" s="84"/>
      <c r="C31" s="84"/>
      <c r="D31" s="30">
        <f>SUM(D26-D29)</f>
        <v>8536.97</v>
      </c>
    </row>
    <row r="32" spans="1:4" ht="15">
      <c r="A32" s="84" t="s">
        <v>446</v>
      </c>
      <c r="B32" s="84"/>
      <c r="C32" s="84"/>
      <c r="D32" s="30">
        <f>SUM(D27-D24)</f>
        <v>-4754.691999999999</v>
      </c>
    </row>
  </sheetData>
  <sheetProtection/>
  <mergeCells count="19">
    <mergeCell ref="A32:C32"/>
    <mergeCell ref="A1:D1"/>
    <mergeCell ref="A3:B3"/>
    <mergeCell ref="A4:B4"/>
    <mergeCell ref="A6:B6"/>
    <mergeCell ref="A8:C8"/>
    <mergeCell ref="A12:B12"/>
    <mergeCell ref="A28:C28"/>
    <mergeCell ref="A30:C30"/>
    <mergeCell ref="A31:C31"/>
    <mergeCell ref="A16:B16"/>
    <mergeCell ref="A18:B18"/>
    <mergeCell ref="A22:C22"/>
    <mergeCell ref="A23:C23"/>
    <mergeCell ref="A29:C29"/>
    <mergeCell ref="A25:C25"/>
    <mergeCell ref="A26:C26"/>
    <mergeCell ref="A24:C24"/>
    <mergeCell ref="A27:C27"/>
  </mergeCells>
  <printOptions/>
  <pageMargins left="0.18" right="0.72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2">
    <outlinePr summaryBelow="0"/>
  </sheetPr>
  <dimension ref="A1:E42"/>
  <sheetViews>
    <sheetView zoomScalePageLayoutView="0" workbookViewId="0" topLeftCell="A1">
      <selection activeCell="E42" sqref="A1:E42"/>
    </sheetView>
  </sheetViews>
  <sheetFormatPr defaultColWidth="13.375" defaultRowHeight="12.75"/>
  <cols>
    <col min="1" max="1" width="3.75390625" style="6" customWidth="1"/>
    <col min="2" max="2" width="11.75390625" style="6" customWidth="1"/>
    <col min="3" max="3" width="14.125" style="6" customWidth="1"/>
    <col min="4" max="4" width="61.875" style="6" customWidth="1"/>
    <col min="5" max="5" width="12.87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481</v>
      </c>
      <c r="B1" s="93"/>
      <c r="C1" s="93"/>
      <c r="D1" s="93"/>
      <c r="E1" s="93"/>
    </row>
    <row r="2" spans="1:5" ht="31.5">
      <c r="A2" s="48"/>
      <c r="B2" s="49" t="s">
        <v>24</v>
      </c>
      <c r="C2" s="50" t="s">
        <v>438</v>
      </c>
      <c r="D2" s="50" t="s">
        <v>439</v>
      </c>
      <c r="E2" s="50" t="s">
        <v>27</v>
      </c>
    </row>
    <row r="3" spans="1:5" ht="15.75" customHeight="1">
      <c r="A3" s="26"/>
      <c r="B3" s="90" t="s">
        <v>20</v>
      </c>
      <c r="C3" s="90"/>
      <c r="D3" s="26"/>
      <c r="E3" s="27">
        <f>SUM(E4+E10+E14+E18+E22+E26+E30)</f>
        <v>61455.961</v>
      </c>
    </row>
    <row r="4" spans="1:5" ht="15">
      <c r="A4" s="132" t="s">
        <v>15</v>
      </c>
      <c r="B4" s="132"/>
      <c r="C4" s="132"/>
      <c r="D4" s="132"/>
      <c r="E4" s="29">
        <f>SUM(E5:E9)</f>
        <v>21112.96</v>
      </c>
    </row>
    <row r="5" spans="1:5" ht="15">
      <c r="A5" s="24"/>
      <c r="B5" s="24" t="s">
        <v>106</v>
      </c>
      <c r="C5" s="24" t="s">
        <v>10</v>
      </c>
      <c r="D5" s="24" t="s">
        <v>107</v>
      </c>
      <c r="E5" s="25">
        <v>15276</v>
      </c>
    </row>
    <row r="6" spans="1:5" ht="15">
      <c r="A6" s="24"/>
      <c r="B6" s="24" t="s">
        <v>199</v>
      </c>
      <c r="C6" s="24" t="s">
        <v>10</v>
      </c>
      <c r="D6" s="24" t="s">
        <v>200</v>
      </c>
      <c r="E6" s="25">
        <v>2929</v>
      </c>
    </row>
    <row r="7" spans="1:5" ht="15">
      <c r="A7" s="24"/>
      <c r="B7" s="24" t="s">
        <v>303</v>
      </c>
      <c r="C7" s="24" t="s">
        <v>11</v>
      </c>
      <c r="D7" s="24" t="s">
        <v>304</v>
      </c>
      <c r="E7" s="25">
        <v>2645</v>
      </c>
    </row>
    <row r="8" spans="1:5" ht="15">
      <c r="A8" s="24"/>
      <c r="B8" s="24" t="s">
        <v>355</v>
      </c>
      <c r="C8" s="24" t="s">
        <v>11</v>
      </c>
      <c r="D8" s="24" t="s">
        <v>352</v>
      </c>
      <c r="E8" s="25">
        <v>92.96</v>
      </c>
    </row>
    <row r="9" spans="1:5" ht="15">
      <c r="A9" s="24"/>
      <c r="B9" s="24" t="s">
        <v>395</v>
      </c>
      <c r="C9" s="24" t="s">
        <v>11</v>
      </c>
      <c r="D9" s="24" t="s">
        <v>396</v>
      </c>
      <c r="E9" s="25">
        <v>170</v>
      </c>
    </row>
    <row r="10" spans="1:5" ht="15">
      <c r="A10" s="132" t="s">
        <v>16</v>
      </c>
      <c r="B10" s="132"/>
      <c r="C10" s="132"/>
      <c r="D10" s="132"/>
      <c r="E10" s="29">
        <f>SUM(E11:E13)</f>
        <v>5442</v>
      </c>
    </row>
    <row r="11" spans="1:5" ht="15">
      <c r="A11" s="24"/>
      <c r="B11" s="24" t="s">
        <v>213</v>
      </c>
      <c r="C11" s="24" t="s">
        <v>10</v>
      </c>
      <c r="D11" s="24" t="s">
        <v>214</v>
      </c>
      <c r="E11" s="25">
        <v>3276</v>
      </c>
    </row>
    <row r="12" spans="1:5" ht="15">
      <c r="A12" s="24"/>
      <c r="B12" s="24" t="s">
        <v>240</v>
      </c>
      <c r="C12" s="24" t="s">
        <v>10</v>
      </c>
      <c r="D12" s="24" t="s">
        <v>113</v>
      </c>
      <c r="E12" s="25">
        <v>337</v>
      </c>
    </row>
    <row r="13" spans="1:5" ht="15">
      <c r="A13" s="24"/>
      <c r="B13" s="24" t="s">
        <v>378</v>
      </c>
      <c r="C13" s="24" t="s">
        <v>11</v>
      </c>
      <c r="D13" s="24" t="s">
        <v>102</v>
      </c>
      <c r="E13" s="25">
        <v>1829</v>
      </c>
    </row>
    <row r="14" spans="1:5" ht="15">
      <c r="A14" s="132" t="s">
        <v>19</v>
      </c>
      <c r="B14" s="132"/>
      <c r="C14" s="132"/>
      <c r="D14" s="132"/>
      <c r="E14" s="29">
        <f>SUM(E15:E17)</f>
        <v>2725.79</v>
      </c>
    </row>
    <row r="15" spans="1:5" ht="44.25" customHeight="1">
      <c r="A15" s="24"/>
      <c r="B15" s="24" t="s">
        <v>54</v>
      </c>
      <c r="C15" s="24" t="s">
        <v>9</v>
      </c>
      <c r="D15" s="24" t="s">
        <v>55</v>
      </c>
      <c r="E15" s="25">
        <v>1759</v>
      </c>
    </row>
    <row r="16" spans="1:5" ht="15">
      <c r="A16" s="24"/>
      <c r="B16" s="24" t="s">
        <v>163</v>
      </c>
      <c r="C16" s="24" t="s">
        <v>10</v>
      </c>
      <c r="D16" s="24" t="s">
        <v>164</v>
      </c>
      <c r="E16" s="25">
        <v>621.79</v>
      </c>
    </row>
    <row r="17" spans="1:5" ht="15">
      <c r="A17" s="24"/>
      <c r="B17" s="24" t="s">
        <v>332</v>
      </c>
      <c r="C17" s="24" t="s">
        <v>11</v>
      </c>
      <c r="D17" s="24" t="s">
        <v>337</v>
      </c>
      <c r="E17" s="25">
        <v>345</v>
      </c>
    </row>
    <row r="18" spans="1:5" ht="17.25" customHeight="1">
      <c r="A18" s="132" t="s">
        <v>21</v>
      </c>
      <c r="B18" s="132"/>
      <c r="C18" s="132"/>
      <c r="D18" s="132"/>
      <c r="E18" s="29">
        <f>SUM(E19:E21)</f>
        <v>19516.04</v>
      </c>
    </row>
    <row r="19" spans="1:5" ht="15">
      <c r="A19" s="24"/>
      <c r="B19" s="24">
        <v>2567.9</v>
      </c>
      <c r="C19" s="24" t="s">
        <v>9</v>
      </c>
      <c r="D19" s="24">
        <v>2.05</v>
      </c>
      <c r="E19" s="25">
        <f>B19*D19</f>
        <v>5264.195</v>
      </c>
    </row>
    <row r="20" spans="1:5" ht="15">
      <c r="A20" s="24"/>
      <c r="B20" s="24">
        <v>2567.9</v>
      </c>
      <c r="C20" s="24" t="s">
        <v>10</v>
      </c>
      <c r="D20" s="24">
        <v>3</v>
      </c>
      <c r="E20" s="25">
        <f>B20*D20</f>
        <v>7703.700000000001</v>
      </c>
    </row>
    <row r="21" spans="1:5" ht="15">
      <c r="A21" s="24"/>
      <c r="B21" s="24">
        <v>2567.9</v>
      </c>
      <c r="C21" s="24" t="s">
        <v>11</v>
      </c>
      <c r="D21" s="24">
        <v>2.55</v>
      </c>
      <c r="E21" s="25">
        <f>B21*D21</f>
        <v>6548.1449999999995</v>
      </c>
    </row>
    <row r="22" spans="1:5" ht="17.25" customHeight="1">
      <c r="A22" s="132" t="s">
        <v>25</v>
      </c>
      <c r="B22" s="132"/>
      <c r="C22" s="132"/>
      <c r="D22" s="132"/>
      <c r="E22" s="29">
        <f>SUM(E23:E25)</f>
        <v>10014.810000000001</v>
      </c>
    </row>
    <row r="23" spans="1:5" ht="15">
      <c r="A23" s="24"/>
      <c r="B23" s="24">
        <v>2567.9</v>
      </c>
      <c r="C23" s="24" t="s">
        <v>9</v>
      </c>
      <c r="D23" s="24">
        <v>1.3</v>
      </c>
      <c r="E23" s="25">
        <f>B23*D23</f>
        <v>3338.2700000000004</v>
      </c>
    </row>
    <row r="24" spans="1:5" ht="15">
      <c r="A24" s="24"/>
      <c r="B24" s="24">
        <v>2567.9</v>
      </c>
      <c r="C24" s="24" t="s">
        <v>10</v>
      </c>
      <c r="D24" s="24">
        <v>1.3</v>
      </c>
      <c r="E24" s="25">
        <f>B24*D24</f>
        <v>3338.2700000000004</v>
      </c>
    </row>
    <row r="25" spans="1:5" ht="15">
      <c r="A25" s="24"/>
      <c r="B25" s="24">
        <v>2567.9</v>
      </c>
      <c r="C25" s="24" t="s">
        <v>11</v>
      </c>
      <c r="D25" s="24">
        <v>1.3</v>
      </c>
      <c r="E25" s="25">
        <f>B25*D25</f>
        <v>3338.2700000000004</v>
      </c>
    </row>
    <row r="26" spans="1:5" ht="15">
      <c r="A26" s="132" t="s">
        <v>22</v>
      </c>
      <c r="B26" s="132"/>
      <c r="C26" s="132"/>
      <c r="D26" s="132"/>
      <c r="E26" s="29">
        <f>SUM(E27:E29)</f>
        <v>2413.25</v>
      </c>
    </row>
    <row r="27" spans="1:5" ht="15">
      <c r="A27" s="24"/>
      <c r="B27" s="24" t="s">
        <v>73</v>
      </c>
      <c r="C27" s="24" t="s">
        <v>9</v>
      </c>
      <c r="D27" s="24" t="s">
        <v>74</v>
      </c>
      <c r="E27" s="25">
        <v>975</v>
      </c>
    </row>
    <row r="28" spans="1:5" ht="15">
      <c r="A28" s="24"/>
      <c r="B28" s="24" t="s">
        <v>150</v>
      </c>
      <c r="C28" s="24" t="s">
        <v>10</v>
      </c>
      <c r="D28" s="24" t="s">
        <v>152</v>
      </c>
      <c r="E28" s="25">
        <v>463.25</v>
      </c>
    </row>
    <row r="29" spans="1:5" ht="15">
      <c r="A29" s="24"/>
      <c r="B29" s="24" t="s">
        <v>73</v>
      </c>
      <c r="C29" s="24" t="s">
        <v>11</v>
      </c>
      <c r="D29" s="24" t="s">
        <v>330</v>
      </c>
      <c r="E29" s="25">
        <v>975</v>
      </c>
    </row>
    <row r="30" spans="1:5" ht="15">
      <c r="A30" s="132" t="s">
        <v>29</v>
      </c>
      <c r="B30" s="132"/>
      <c r="C30" s="132"/>
      <c r="D30" s="132"/>
      <c r="E30" s="29">
        <f>SUM(E31)</f>
        <v>231.111</v>
      </c>
    </row>
    <row r="31" spans="1:5" ht="15">
      <c r="A31" s="24"/>
      <c r="B31" s="24" t="s">
        <v>346</v>
      </c>
      <c r="C31" s="24" t="s">
        <v>11</v>
      </c>
      <c r="D31" s="24" t="s">
        <v>347</v>
      </c>
      <c r="E31" s="25">
        <f>B25*0.09</f>
        <v>231.111</v>
      </c>
    </row>
    <row r="32" spans="1:5" ht="15">
      <c r="A32" s="24"/>
      <c r="B32" s="85" t="s">
        <v>428</v>
      </c>
      <c r="C32" s="85"/>
      <c r="D32" s="85"/>
      <c r="E32" s="47">
        <v>12248.88</v>
      </c>
    </row>
    <row r="33" spans="1:5" ht="15">
      <c r="A33" s="24"/>
      <c r="B33" s="85" t="s">
        <v>429</v>
      </c>
      <c r="C33" s="85"/>
      <c r="D33" s="85"/>
      <c r="E33" s="47">
        <v>11883.96</v>
      </c>
    </row>
    <row r="34" spans="1:5" ht="15" customHeight="1">
      <c r="A34" s="116" t="s">
        <v>430</v>
      </c>
      <c r="B34" s="117"/>
      <c r="C34" s="117"/>
      <c r="D34" s="118"/>
      <c r="E34" s="47">
        <f>SUM(E3+E32+E33)</f>
        <v>85588.801</v>
      </c>
    </row>
    <row r="35" spans="1:5" ht="15" customHeight="1">
      <c r="A35" s="113" t="s">
        <v>431</v>
      </c>
      <c r="B35" s="114"/>
      <c r="C35" s="114"/>
      <c r="D35" s="115"/>
      <c r="E35" s="47">
        <v>103591.83</v>
      </c>
    </row>
    <row r="36" spans="1:5" ht="15" customHeight="1">
      <c r="A36" s="113" t="s">
        <v>432</v>
      </c>
      <c r="B36" s="114"/>
      <c r="C36" s="114"/>
      <c r="D36" s="115"/>
      <c r="E36" s="47">
        <v>15247.73</v>
      </c>
    </row>
    <row r="37" spans="1:5" ht="15" customHeight="1">
      <c r="A37" s="113" t="s">
        <v>442</v>
      </c>
      <c r="B37" s="114"/>
      <c r="C37" s="114"/>
      <c r="D37" s="115"/>
      <c r="E37" s="47">
        <v>48564.29</v>
      </c>
    </row>
    <row r="38" spans="1:5" ht="15">
      <c r="A38" s="127" t="s">
        <v>435</v>
      </c>
      <c r="B38" s="128"/>
      <c r="C38" s="128"/>
      <c r="D38" s="129"/>
      <c r="E38" s="47">
        <v>7148.25</v>
      </c>
    </row>
    <row r="39" spans="1:5" ht="15">
      <c r="A39" s="127" t="s">
        <v>443</v>
      </c>
      <c r="B39" s="128"/>
      <c r="C39" s="128"/>
      <c r="D39" s="129"/>
      <c r="E39" s="47">
        <v>0</v>
      </c>
    </row>
    <row r="40" spans="1:5" ht="15">
      <c r="A40" s="130" t="s">
        <v>444</v>
      </c>
      <c r="B40" s="130"/>
      <c r="C40" s="130"/>
      <c r="D40" s="130"/>
      <c r="E40" s="47">
        <f>SUM(E35-E34)</f>
        <v>18003.028999999995</v>
      </c>
    </row>
    <row r="41" spans="1:5" ht="16.5" customHeight="1">
      <c r="A41" s="130" t="s">
        <v>482</v>
      </c>
      <c r="B41" s="130"/>
      <c r="C41" s="130"/>
      <c r="D41" s="130"/>
      <c r="E41" s="47">
        <f>SUM(E36-E39)</f>
        <v>15247.73</v>
      </c>
    </row>
    <row r="42" spans="1:5" ht="33" customHeight="1">
      <c r="A42" s="130" t="s">
        <v>446</v>
      </c>
      <c r="B42" s="130"/>
      <c r="C42" s="130"/>
      <c r="D42" s="130"/>
      <c r="E42" s="47">
        <f>SUM(E37-E34)</f>
        <v>-37024.511000000006</v>
      </c>
    </row>
  </sheetData>
  <sheetProtection/>
  <mergeCells count="20">
    <mergeCell ref="A37:D37"/>
    <mergeCell ref="A38:D38"/>
    <mergeCell ref="B32:D32"/>
    <mergeCell ref="B3:C3"/>
    <mergeCell ref="A1:E1"/>
    <mergeCell ref="A4:D4"/>
    <mergeCell ref="A10:D10"/>
    <mergeCell ref="A14:D14"/>
    <mergeCell ref="A22:D22"/>
    <mergeCell ref="A18:D18"/>
    <mergeCell ref="B33:D33"/>
    <mergeCell ref="A42:D42"/>
    <mergeCell ref="A41:D41"/>
    <mergeCell ref="A26:D26"/>
    <mergeCell ref="A30:D30"/>
    <mergeCell ref="A34:D34"/>
    <mergeCell ref="A35:D35"/>
    <mergeCell ref="A36:D36"/>
    <mergeCell ref="A40:D40"/>
    <mergeCell ref="A39:D39"/>
  </mergeCells>
  <printOptions/>
  <pageMargins left="0.4724409448818898" right="0.2362204724409449" top="0.31496062992125984" bottom="0.3937007874015748" header="0.15748031496062992" footer="0.1574803149606299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4">
    <outlinePr summaryBelow="0"/>
  </sheetPr>
  <dimension ref="A1:E43"/>
  <sheetViews>
    <sheetView zoomScalePageLayoutView="0" workbookViewId="0" topLeftCell="A1">
      <selection activeCell="E43" sqref="A1:E43"/>
    </sheetView>
  </sheetViews>
  <sheetFormatPr defaultColWidth="13.375" defaultRowHeight="12.75"/>
  <cols>
    <col min="1" max="1" width="4.25390625" style="6" customWidth="1"/>
    <col min="2" max="2" width="15.875" style="6" customWidth="1"/>
    <col min="3" max="3" width="16.125" style="6" customWidth="1"/>
    <col min="4" max="4" width="59.125" style="6" customWidth="1"/>
    <col min="5" max="5" width="14.6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483</v>
      </c>
      <c r="B1" s="93"/>
      <c r="C1" s="93"/>
      <c r="D1" s="93"/>
      <c r="E1" s="93"/>
    </row>
    <row r="2" spans="1:5" ht="31.5">
      <c r="A2" s="48"/>
      <c r="B2" s="49" t="s">
        <v>24</v>
      </c>
      <c r="C2" s="50" t="s">
        <v>438</v>
      </c>
      <c r="D2" s="50" t="s">
        <v>439</v>
      </c>
      <c r="E2" s="50" t="s">
        <v>27</v>
      </c>
    </row>
    <row r="3" spans="1:5" ht="15" customHeight="1">
      <c r="A3" s="136" t="s">
        <v>12</v>
      </c>
      <c r="B3" s="137"/>
      <c r="C3" s="137"/>
      <c r="D3" s="138"/>
      <c r="E3" s="27">
        <f>SUM(E4)</f>
        <v>8173</v>
      </c>
    </row>
    <row r="4" spans="1:5" ht="15">
      <c r="A4" s="24"/>
      <c r="B4" s="24" t="s">
        <v>308</v>
      </c>
      <c r="C4" s="24" t="s">
        <v>11</v>
      </c>
      <c r="D4" s="24" t="s">
        <v>309</v>
      </c>
      <c r="E4" s="25">
        <v>8173</v>
      </c>
    </row>
    <row r="5" spans="1:5" ht="15" customHeight="1">
      <c r="A5" s="136" t="s">
        <v>20</v>
      </c>
      <c r="B5" s="137"/>
      <c r="C5" s="137"/>
      <c r="D5" s="138"/>
      <c r="E5" s="27">
        <f>SUM(E6+E9+E13+E17+E22+E26+E30+E32)</f>
        <v>76964.435</v>
      </c>
    </row>
    <row r="6" spans="1:5" ht="15">
      <c r="A6" s="133" t="s">
        <v>13</v>
      </c>
      <c r="B6" s="134"/>
      <c r="C6" s="134"/>
      <c r="D6" s="135"/>
      <c r="E6" s="29">
        <f>SUM(E7:E8)</f>
        <v>5805</v>
      </c>
    </row>
    <row r="7" spans="1:5" ht="15">
      <c r="A7" s="24"/>
      <c r="B7" s="24" t="s">
        <v>197</v>
      </c>
      <c r="C7" s="24" t="s">
        <v>10</v>
      </c>
      <c r="D7" s="24" t="s">
        <v>198</v>
      </c>
      <c r="E7" s="25">
        <v>2130</v>
      </c>
    </row>
    <row r="8" spans="1:5" ht="15">
      <c r="A8" s="24"/>
      <c r="B8" s="24" t="s">
        <v>303</v>
      </c>
      <c r="C8" s="24" t="s">
        <v>11</v>
      </c>
      <c r="D8" s="24" t="s">
        <v>301</v>
      </c>
      <c r="E8" s="25">
        <v>3675</v>
      </c>
    </row>
    <row r="9" spans="1:5" ht="15">
      <c r="A9" s="133" t="s">
        <v>15</v>
      </c>
      <c r="B9" s="134"/>
      <c r="C9" s="134"/>
      <c r="D9" s="135"/>
      <c r="E9" s="29">
        <f>SUM(E10:E12)</f>
        <v>580.4</v>
      </c>
    </row>
    <row r="10" spans="1:5" ht="19.5" customHeight="1">
      <c r="A10" s="24"/>
      <c r="B10" s="24" t="s">
        <v>344</v>
      </c>
      <c r="C10" s="24" t="s">
        <v>11</v>
      </c>
      <c r="D10" s="24" t="s">
        <v>345</v>
      </c>
      <c r="E10" s="25">
        <v>92.96</v>
      </c>
    </row>
    <row r="11" spans="1:5" ht="15">
      <c r="A11" s="24"/>
      <c r="B11" s="24" t="s">
        <v>353</v>
      </c>
      <c r="C11" s="24" t="s">
        <v>11</v>
      </c>
      <c r="D11" s="24" t="s">
        <v>352</v>
      </c>
      <c r="E11" s="25">
        <v>278.88</v>
      </c>
    </row>
    <row r="12" spans="1:5" ht="17.25" customHeight="1">
      <c r="A12" s="24"/>
      <c r="B12" s="24" t="s">
        <v>344</v>
      </c>
      <c r="C12" s="24" t="s">
        <v>11</v>
      </c>
      <c r="D12" s="24" t="s">
        <v>362</v>
      </c>
      <c r="E12" s="25">
        <v>208.56</v>
      </c>
    </row>
    <row r="13" spans="1:5" ht="15">
      <c r="A13" s="133" t="s">
        <v>16</v>
      </c>
      <c r="B13" s="134"/>
      <c r="C13" s="134"/>
      <c r="D13" s="135"/>
      <c r="E13" s="29">
        <f>SUM(E14:E16)</f>
        <v>901</v>
      </c>
    </row>
    <row r="14" spans="1:5" ht="15">
      <c r="A14" s="24"/>
      <c r="B14" s="24" t="s">
        <v>106</v>
      </c>
      <c r="C14" s="24" t="s">
        <v>10</v>
      </c>
      <c r="D14" s="24" t="s">
        <v>108</v>
      </c>
      <c r="E14" s="25">
        <v>714</v>
      </c>
    </row>
    <row r="15" spans="1:5" ht="15">
      <c r="A15" s="24"/>
      <c r="B15" s="24" t="s">
        <v>378</v>
      </c>
      <c r="C15" s="24" t="s">
        <v>11</v>
      </c>
      <c r="D15" s="24" t="s">
        <v>108</v>
      </c>
      <c r="E15" s="25">
        <v>41</v>
      </c>
    </row>
    <row r="16" spans="1:5" ht="15">
      <c r="A16" s="24"/>
      <c r="B16" s="24" t="s">
        <v>395</v>
      </c>
      <c r="C16" s="24" t="s">
        <v>11</v>
      </c>
      <c r="D16" s="24" t="s">
        <v>118</v>
      </c>
      <c r="E16" s="25">
        <v>146</v>
      </c>
    </row>
    <row r="17" spans="1:5" ht="15">
      <c r="A17" s="133" t="s">
        <v>19</v>
      </c>
      <c r="B17" s="134"/>
      <c r="C17" s="134"/>
      <c r="D17" s="135"/>
      <c r="E17" s="29">
        <f>SUM(E18:E21)</f>
        <v>23050.825</v>
      </c>
    </row>
    <row r="18" spans="1:5" ht="60.75" customHeight="1">
      <c r="A18" s="24"/>
      <c r="B18" s="24" t="s">
        <v>49</v>
      </c>
      <c r="C18" s="24" t="s">
        <v>9</v>
      </c>
      <c r="D18" s="24" t="s">
        <v>50</v>
      </c>
      <c r="E18" s="25">
        <v>10675</v>
      </c>
    </row>
    <row r="19" spans="1:5" ht="15">
      <c r="A19" s="24"/>
      <c r="B19" s="24" t="s">
        <v>155</v>
      </c>
      <c r="C19" s="24" t="s">
        <v>10</v>
      </c>
      <c r="D19" s="24" t="s">
        <v>156</v>
      </c>
      <c r="E19" s="25">
        <f>1513.65/2</f>
        <v>756.825</v>
      </c>
    </row>
    <row r="20" spans="1:5" ht="15">
      <c r="A20" s="24"/>
      <c r="B20" s="24" t="s">
        <v>276</v>
      </c>
      <c r="C20" s="24" t="s">
        <v>11</v>
      </c>
      <c r="D20" s="24" t="s">
        <v>277</v>
      </c>
      <c r="E20" s="25">
        <v>10804</v>
      </c>
    </row>
    <row r="21" spans="1:5" ht="15">
      <c r="A21" s="24"/>
      <c r="B21" s="24" t="s">
        <v>332</v>
      </c>
      <c r="C21" s="24" t="s">
        <v>11</v>
      </c>
      <c r="D21" s="24" t="s">
        <v>156</v>
      </c>
      <c r="E21" s="25">
        <v>815</v>
      </c>
    </row>
    <row r="22" spans="1:5" ht="21" customHeight="1">
      <c r="A22" s="133" t="s">
        <v>21</v>
      </c>
      <c r="B22" s="134"/>
      <c r="C22" s="134"/>
      <c r="D22" s="135"/>
      <c r="E22" s="29">
        <f>SUM(E23:E25)</f>
        <v>30181.119999999995</v>
      </c>
    </row>
    <row r="23" spans="1:5" ht="15">
      <c r="A23" s="24"/>
      <c r="B23" s="24">
        <v>3971.2</v>
      </c>
      <c r="C23" s="24" t="s">
        <v>9</v>
      </c>
      <c r="D23" s="24">
        <v>2.05</v>
      </c>
      <c r="E23" s="25">
        <f>B23*D23</f>
        <v>8140.959999999999</v>
      </c>
    </row>
    <row r="24" spans="1:5" ht="15">
      <c r="A24" s="24"/>
      <c r="B24" s="24">
        <v>3971.2</v>
      </c>
      <c r="C24" s="24" t="s">
        <v>10</v>
      </c>
      <c r="D24" s="24">
        <v>3</v>
      </c>
      <c r="E24" s="25">
        <f>B24*D24</f>
        <v>11913.599999999999</v>
      </c>
    </row>
    <row r="25" spans="1:5" ht="15">
      <c r="A25" s="24"/>
      <c r="B25" s="24">
        <v>3971.2</v>
      </c>
      <c r="C25" s="24" t="s">
        <v>11</v>
      </c>
      <c r="D25" s="24">
        <v>2.55</v>
      </c>
      <c r="E25" s="25">
        <f>B25*D25</f>
        <v>10126.56</v>
      </c>
    </row>
    <row r="26" spans="1:5" ht="18" customHeight="1">
      <c r="A26" s="133" t="s">
        <v>25</v>
      </c>
      <c r="B26" s="134"/>
      <c r="C26" s="134"/>
      <c r="D26" s="135"/>
      <c r="E26" s="29">
        <f>SUM(E27:E29)</f>
        <v>15487.679999999998</v>
      </c>
    </row>
    <row r="27" spans="1:5" ht="15">
      <c r="A27" s="24"/>
      <c r="B27" s="24">
        <v>3971.2</v>
      </c>
      <c r="C27" s="24" t="s">
        <v>9</v>
      </c>
      <c r="D27" s="24">
        <v>1.3</v>
      </c>
      <c r="E27" s="25">
        <f>B27*D27</f>
        <v>5162.5599999999995</v>
      </c>
    </row>
    <row r="28" spans="1:5" ht="15">
      <c r="A28" s="24"/>
      <c r="B28" s="24">
        <v>3971.2</v>
      </c>
      <c r="C28" s="24" t="s">
        <v>10</v>
      </c>
      <c r="D28" s="24">
        <v>1.3</v>
      </c>
      <c r="E28" s="25">
        <f>B28*D28</f>
        <v>5162.5599999999995</v>
      </c>
    </row>
    <row r="29" spans="1:5" ht="15">
      <c r="A29" s="24"/>
      <c r="B29" s="24">
        <v>3971.2</v>
      </c>
      <c r="C29" s="24" t="s">
        <v>11</v>
      </c>
      <c r="D29" s="24">
        <v>1.3</v>
      </c>
      <c r="E29" s="25">
        <f>B29*D29</f>
        <v>5162.5599999999995</v>
      </c>
    </row>
    <row r="30" spans="1:5" ht="18.75" customHeight="1">
      <c r="A30" s="133" t="s">
        <v>22</v>
      </c>
      <c r="B30" s="134"/>
      <c r="C30" s="134"/>
      <c r="D30" s="135"/>
      <c r="E30" s="29">
        <f>SUM(E31)</f>
        <v>601</v>
      </c>
    </row>
    <row r="31" spans="1:5" ht="18" customHeight="1">
      <c r="A31" s="24"/>
      <c r="B31" s="24" t="s">
        <v>315</v>
      </c>
      <c r="C31" s="24" t="s">
        <v>11</v>
      </c>
      <c r="D31" s="24" t="s">
        <v>319</v>
      </c>
      <c r="E31" s="25">
        <v>601</v>
      </c>
    </row>
    <row r="32" spans="1:5" ht="18" customHeight="1">
      <c r="A32" s="133" t="s">
        <v>347</v>
      </c>
      <c r="B32" s="134"/>
      <c r="C32" s="134"/>
      <c r="D32" s="135"/>
      <c r="E32" s="29">
        <v>357.41</v>
      </c>
    </row>
    <row r="33" spans="1:5" ht="15" customHeight="1">
      <c r="A33" s="113" t="s">
        <v>428</v>
      </c>
      <c r="B33" s="114"/>
      <c r="C33" s="114"/>
      <c r="D33" s="115"/>
      <c r="E33" s="47">
        <v>18942.62</v>
      </c>
    </row>
    <row r="34" spans="1:5" ht="15" customHeight="1">
      <c r="A34" s="113" t="s">
        <v>429</v>
      </c>
      <c r="B34" s="114"/>
      <c r="C34" s="114"/>
      <c r="D34" s="115"/>
      <c r="E34" s="47">
        <v>14856.1</v>
      </c>
    </row>
    <row r="35" spans="1:5" ht="15" customHeight="1">
      <c r="A35" s="116" t="s">
        <v>430</v>
      </c>
      <c r="B35" s="117"/>
      <c r="C35" s="117"/>
      <c r="D35" s="118"/>
      <c r="E35" s="47">
        <f>SUM(E3+E5+E33+E34)</f>
        <v>118936.155</v>
      </c>
    </row>
    <row r="36" spans="1:5" ht="15" customHeight="1">
      <c r="A36" s="113" t="s">
        <v>431</v>
      </c>
      <c r="B36" s="114"/>
      <c r="C36" s="114"/>
      <c r="D36" s="115"/>
      <c r="E36" s="47">
        <v>125728.2</v>
      </c>
    </row>
    <row r="37" spans="1:5" ht="15" customHeight="1">
      <c r="A37" s="113" t="s">
        <v>432</v>
      </c>
      <c r="B37" s="114"/>
      <c r="C37" s="114"/>
      <c r="D37" s="115"/>
      <c r="E37" s="47">
        <v>18505.8</v>
      </c>
    </row>
    <row r="38" spans="1:5" ht="15" customHeight="1">
      <c r="A38" s="113" t="s">
        <v>442</v>
      </c>
      <c r="B38" s="114"/>
      <c r="C38" s="114"/>
      <c r="D38" s="115"/>
      <c r="E38" s="47">
        <v>77117.24</v>
      </c>
    </row>
    <row r="39" spans="1:5" ht="15">
      <c r="A39" s="127" t="s">
        <v>435</v>
      </c>
      <c r="B39" s="128"/>
      <c r="C39" s="128"/>
      <c r="D39" s="129"/>
      <c r="E39" s="47">
        <v>11350.78</v>
      </c>
    </row>
    <row r="40" spans="1:5" ht="15">
      <c r="A40" s="127" t="s">
        <v>443</v>
      </c>
      <c r="B40" s="128"/>
      <c r="C40" s="128"/>
      <c r="D40" s="129"/>
      <c r="E40" s="47">
        <v>0</v>
      </c>
    </row>
    <row r="41" spans="1:5" ht="15">
      <c r="A41" s="130" t="s">
        <v>444</v>
      </c>
      <c r="B41" s="130"/>
      <c r="C41" s="130"/>
      <c r="D41" s="130"/>
      <c r="E41" s="47">
        <f>SUM(E36-E35)</f>
        <v>6792.044999999998</v>
      </c>
    </row>
    <row r="42" spans="1:5" ht="16.5" customHeight="1">
      <c r="A42" s="130" t="s">
        <v>482</v>
      </c>
      <c r="B42" s="130"/>
      <c r="C42" s="130"/>
      <c r="D42" s="130"/>
      <c r="E42" s="47">
        <f>SUM(E37-E40)</f>
        <v>18505.8</v>
      </c>
    </row>
    <row r="43" spans="1:5" ht="33" customHeight="1">
      <c r="A43" s="130" t="s">
        <v>446</v>
      </c>
      <c r="B43" s="130"/>
      <c r="C43" s="130"/>
      <c r="D43" s="130"/>
      <c r="E43" s="47">
        <f>SUM(E38-E35)</f>
        <v>-41818.91499999999</v>
      </c>
    </row>
  </sheetData>
  <sheetProtection/>
  <mergeCells count="22">
    <mergeCell ref="A1:E1"/>
    <mergeCell ref="A3:D3"/>
    <mergeCell ref="A5:D5"/>
    <mergeCell ref="A6:D6"/>
    <mergeCell ref="A13:D13"/>
    <mergeCell ref="A30:D30"/>
    <mergeCell ref="A9:D9"/>
    <mergeCell ref="A33:D33"/>
    <mergeCell ref="A22:D22"/>
    <mergeCell ref="A32:D32"/>
    <mergeCell ref="A17:D17"/>
    <mergeCell ref="A26:D26"/>
    <mergeCell ref="A42:D42"/>
    <mergeCell ref="A34:D34"/>
    <mergeCell ref="A43:D43"/>
    <mergeCell ref="A35:D35"/>
    <mergeCell ref="A36:D36"/>
    <mergeCell ref="A37:D37"/>
    <mergeCell ref="A38:D38"/>
    <mergeCell ref="A39:D39"/>
    <mergeCell ref="A40:D40"/>
    <mergeCell ref="A41:D41"/>
  </mergeCells>
  <printOptions/>
  <pageMargins left="0.35433070866141736" right="0.2362204724409449" top="0.73" bottom="0.4330708661417323" header="0.2362204724409449" footer="0.1574803149606299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3">
    <outlinePr summaryBelow="0"/>
  </sheetPr>
  <dimension ref="A1:E36"/>
  <sheetViews>
    <sheetView zoomScalePageLayoutView="0" workbookViewId="0" topLeftCell="A1">
      <selection activeCell="E36" sqref="A1:E36"/>
    </sheetView>
  </sheetViews>
  <sheetFormatPr defaultColWidth="13.375" defaultRowHeight="12.75"/>
  <cols>
    <col min="1" max="1" width="3.125" style="6" customWidth="1"/>
    <col min="2" max="3" width="13.00390625" style="6" customWidth="1"/>
    <col min="4" max="4" width="62.25390625" style="6" customWidth="1"/>
    <col min="5" max="5" width="13.87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484</v>
      </c>
      <c r="B1" s="93"/>
      <c r="C1" s="93"/>
      <c r="D1" s="93"/>
      <c r="E1" s="93"/>
    </row>
    <row r="2" spans="1:5" ht="33" customHeight="1">
      <c r="A2" s="48"/>
      <c r="B2" s="49" t="s">
        <v>24</v>
      </c>
      <c r="C2" s="50" t="s">
        <v>438</v>
      </c>
      <c r="D2" s="50" t="s">
        <v>439</v>
      </c>
      <c r="E2" s="50" t="s">
        <v>27</v>
      </c>
    </row>
    <row r="3" spans="1:5" ht="15" customHeight="1">
      <c r="A3" s="136" t="s">
        <v>20</v>
      </c>
      <c r="B3" s="137"/>
      <c r="C3" s="137"/>
      <c r="D3" s="138"/>
      <c r="E3" s="27">
        <f>SUM(E4+E7+E12+E14+E18+E22+E25)</f>
        <v>57543.73</v>
      </c>
    </row>
    <row r="4" spans="1:5" ht="15">
      <c r="A4" s="133" t="s">
        <v>15</v>
      </c>
      <c r="B4" s="134"/>
      <c r="C4" s="134"/>
      <c r="D4" s="135"/>
      <c r="E4" s="29">
        <f>SUM(E5:E6)</f>
        <v>1104.96</v>
      </c>
    </row>
    <row r="5" spans="1:5" ht="15">
      <c r="A5" s="24"/>
      <c r="B5" s="24" t="s">
        <v>297</v>
      </c>
      <c r="C5" s="24" t="s">
        <v>11</v>
      </c>
      <c r="D5" s="24" t="s">
        <v>189</v>
      </c>
      <c r="E5" s="25">
        <v>1012</v>
      </c>
    </row>
    <row r="6" spans="1:5" ht="15">
      <c r="A6" s="24"/>
      <c r="B6" s="24" t="s">
        <v>356</v>
      </c>
      <c r="C6" s="24" t="s">
        <v>11</v>
      </c>
      <c r="D6" s="24" t="s">
        <v>345</v>
      </c>
      <c r="E6" s="25">
        <v>92.96</v>
      </c>
    </row>
    <row r="7" spans="1:5" ht="15">
      <c r="A7" s="133" t="s">
        <v>16</v>
      </c>
      <c r="B7" s="134"/>
      <c r="C7" s="134"/>
      <c r="D7" s="135"/>
      <c r="E7" s="29">
        <f>SUM(E8:E11)</f>
        <v>3198.99</v>
      </c>
    </row>
    <row r="8" spans="1:5" ht="15">
      <c r="A8" s="24"/>
      <c r="B8" s="24" t="s">
        <v>62</v>
      </c>
      <c r="C8" s="24" t="s">
        <v>9</v>
      </c>
      <c r="D8" s="24" t="s">
        <v>63</v>
      </c>
      <c r="E8" s="25">
        <v>1039</v>
      </c>
    </row>
    <row r="9" spans="1:5" ht="15">
      <c r="A9" s="24"/>
      <c r="B9" s="24" t="s">
        <v>226</v>
      </c>
      <c r="C9" s="24" t="s">
        <v>10</v>
      </c>
      <c r="D9" s="24" t="s">
        <v>228</v>
      </c>
      <c r="E9" s="25">
        <v>1294.99</v>
      </c>
    </row>
    <row r="10" spans="1:5" ht="15">
      <c r="A10" s="24"/>
      <c r="B10" s="24" t="s">
        <v>378</v>
      </c>
      <c r="C10" s="24" t="s">
        <v>11</v>
      </c>
      <c r="D10" s="24" t="s">
        <v>379</v>
      </c>
      <c r="E10" s="25">
        <v>529</v>
      </c>
    </row>
    <row r="11" spans="1:5" ht="19.5" customHeight="1">
      <c r="A11" s="24"/>
      <c r="B11" s="24" t="s">
        <v>395</v>
      </c>
      <c r="C11" s="24" t="s">
        <v>11</v>
      </c>
      <c r="D11" s="24" t="s">
        <v>397</v>
      </c>
      <c r="E11" s="25">
        <v>336</v>
      </c>
    </row>
    <row r="12" spans="1:5" ht="18" customHeight="1">
      <c r="A12" s="133" t="s">
        <v>19</v>
      </c>
      <c r="B12" s="134"/>
      <c r="C12" s="134"/>
      <c r="D12" s="135"/>
      <c r="E12" s="29">
        <f>SUM(E13)</f>
        <v>7332</v>
      </c>
    </row>
    <row r="13" spans="1:5" ht="63" customHeight="1">
      <c r="A13" s="24"/>
      <c r="B13" s="24" t="s">
        <v>58</v>
      </c>
      <c r="C13" s="24" t="s">
        <v>9</v>
      </c>
      <c r="D13" s="24" t="s">
        <v>59</v>
      </c>
      <c r="E13" s="25">
        <v>7332</v>
      </c>
    </row>
    <row r="14" spans="1:5" ht="19.5" customHeight="1">
      <c r="A14" s="133" t="s">
        <v>21</v>
      </c>
      <c r="B14" s="134"/>
      <c r="C14" s="134"/>
      <c r="D14" s="135"/>
      <c r="E14" s="29">
        <f>SUM(E15:E17)</f>
        <v>29358.04</v>
      </c>
    </row>
    <row r="15" spans="1:5" ht="15">
      <c r="A15" s="24"/>
      <c r="B15" s="24">
        <v>3862.9</v>
      </c>
      <c r="C15" s="24" t="s">
        <v>9</v>
      </c>
      <c r="D15" s="24">
        <v>2.05</v>
      </c>
      <c r="E15" s="25">
        <f>B15*D15</f>
        <v>7918.945</v>
      </c>
    </row>
    <row r="16" spans="1:5" ht="15">
      <c r="A16" s="24"/>
      <c r="B16" s="24">
        <v>3862.9</v>
      </c>
      <c r="C16" s="24" t="s">
        <v>10</v>
      </c>
      <c r="D16" s="24">
        <v>3</v>
      </c>
      <c r="E16" s="25">
        <f>B16*D16</f>
        <v>11588.7</v>
      </c>
    </row>
    <row r="17" spans="1:5" ht="15">
      <c r="A17" s="24"/>
      <c r="B17" s="24">
        <v>3862.9</v>
      </c>
      <c r="C17" s="24" t="s">
        <v>11</v>
      </c>
      <c r="D17" s="24">
        <v>2.55</v>
      </c>
      <c r="E17" s="25">
        <f>B17*D17</f>
        <v>9850.395</v>
      </c>
    </row>
    <row r="18" spans="1:5" ht="21" customHeight="1">
      <c r="A18" s="133" t="s">
        <v>25</v>
      </c>
      <c r="B18" s="134"/>
      <c r="C18" s="134"/>
      <c r="D18" s="135"/>
      <c r="E18" s="29">
        <f>SUM(E19:E21)</f>
        <v>15065.310000000001</v>
      </c>
    </row>
    <row r="19" spans="1:5" ht="15">
      <c r="A19" s="24"/>
      <c r="B19" s="24">
        <v>3862.9</v>
      </c>
      <c r="C19" s="24" t="s">
        <v>9</v>
      </c>
      <c r="D19" s="24">
        <v>1.3</v>
      </c>
      <c r="E19" s="25">
        <f>B19*D19</f>
        <v>5021.77</v>
      </c>
    </row>
    <row r="20" spans="1:5" ht="15">
      <c r="A20" s="24"/>
      <c r="B20" s="24">
        <v>3862.9</v>
      </c>
      <c r="C20" s="24" t="s">
        <v>10</v>
      </c>
      <c r="D20" s="24">
        <v>1.3</v>
      </c>
      <c r="E20" s="25">
        <f>B20*D20</f>
        <v>5021.77</v>
      </c>
    </row>
    <row r="21" spans="1:5" ht="15">
      <c r="A21" s="24"/>
      <c r="B21" s="24">
        <v>3862.9</v>
      </c>
      <c r="C21" s="24" t="s">
        <v>11</v>
      </c>
      <c r="D21" s="24">
        <v>1.3</v>
      </c>
      <c r="E21" s="25">
        <f>B21*D21</f>
        <v>5021.77</v>
      </c>
    </row>
    <row r="22" spans="1:5" ht="15">
      <c r="A22" s="133" t="s">
        <v>22</v>
      </c>
      <c r="B22" s="134"/>
      <c r="C22" s="134"/>
      <c r="D22" s="135"/>
      <c r="E22" s="29">
        <f>SUM(E23:E24)</f>
        <v>1136.77</v>
      </c>
    </row>
    <row r="23" spans="1:5" ht="15">
      <c r="A23" s="24"/>
      <c r="B23" s="24" t="s">
        <v>167</v>
      </c>
      <c r="C23" s="24" t="s">
        <v>10</v>
      </c>
      <c r="D23" s="24" t="s">
        <v>168</v>
      </c>
      <c r="E23" s="25">
        <v>388.77</v>
      </c>
    </row>
    <row r="24" spans="1:5" ht="15">
      <c r="A24" s="24"/>
      <c r="B24" s="24" t="s">
        <v>315</v>
      </c>
      <c r="C24" s="24" t="s">
        <v>11</v>
      </c>
      <c r="D24" s="24" t="s">
        <v>316</v>
      </c>
      <c r="E24" s="25">
        <v>748</v>
      </c>
    </row>
    <row r="25" spans="1:5" ht="15">
      <c r="A25" s="133" t="s">
        <v>347</v>
      </c>
      <c r="B25" s="134"/>
      <c r="C25" s="134"/>
      <c r="D25" s="135"/>
      <c r="E25" s="29">
        <v>347.66</v>
      </c>
    </row>
    <row r="26" spans="1:5" ht="15" customHeight="1">
      <c r="A26" s="113" t="s">
        <v>428</v>
      </c>
      <c r="B26" s="114"/>
      <c r="C26" s="114"/>
      <c r="D26" s="115"/>
      <c r="E26" s="47">
        <v>18426.03</v>
      </c>
    </row>
    <row r="27" spans="1:5" ht="15" customHeight="1">
      <c r="A27" s="113" t="s">
        <v>429</v>
      </c>
      <c r="B27" s="114"/>
      <c r="C27" s="114"/>
      <c r="D27" s="115"/>
      <c r="E27" s="47">
        <v>13896.03</v>
      </c>
    </row>
    <row r="28" spans="1:5" ht="15" customHeight="1">
      <c r="A28" s="116" t="s">
        <v>430</v>
      </c>
      <c r="B28" s="117"/>
      <c r="C28" s="117"/>
      <c r="D28" s="118"/>
      <c r="E28" s="47">
        <f>SUM(E3+E26+E27)</f>
        <v>89865.79000000001</v>
      </c>
    </row>
    <row r="29" spans="1:5" ht="15" customHeight="1">
      <c r="A29" s="113" t="s">
        <v>431</v>
      </c>
      <c r="B29" s="114"/>
      <c r="C29" s="114"/>
      <c r="D29" s="115"/>
      <c r="E29" s="47">
        <v>121131.14</v>
      </c>
    </row>
    <row r="30" spans="1:5" ht="15" customHeight="1">
      <c r="A30" s="113" t="s">
        <v>432</v>
      </c>
      <c r="B30" s="114"/>
      <c r="C30" s="114"/>
      <c r="D30" s="115"/>
      <c r="E30" s="47">
        <v>17829.14</v>
      </c>
    </row>
    <row r="31" spans="1:5" ht="15" customHeight="1">
      <c r="A31" s="113" t="s">
        <v>442</v>
      </c>
      <c r="B31" s="114"/>
      <c r="C31" s="114"/>
      <c r="D31" s="115"/>
      <c r="E31" s="47">
        <v>78892.48</v>
      </c>
    </row>
    <row r="32" spans="1:5" ht="15">
      <c r="A32" s="127" t="s">
        <v>435</v>
      </c>
      <c r="B32" s="128"/>
      <c r="C32" s="128"/>
      <c r="D32" s="129"/>
      <c r="E32" s="47">
        <v>11612.04</v>
      </c>
    </row>
    <row r="33" spans="1:5" ht="15">
      <c r="A33" s="127" t="s">
        <v>443</v>
      </c>
      <c r="B33" s="128"/>
      <c r="C33" s="128"/>
      <c r="D33" s="129"/>
      <c r="E33" s="47">
        <v>0</v>
      </c>
    </row>
    <row r="34" spans="1:5" ht="15">
      <c r="A34" s="130" t="s">
        <v>444</v>
      </c>
      <c r="B34" s="130"/>
      <c r="C34" s="130"/>
      <c r="D34" s="130"/>
      <c r="E34" s="47">
        <f>SUM(E29-E28)</f>
        <v>31265.34999999999</v>
      </c>
    </row>
    <row r="35" spans="1:5" ht="16.5" customHeight="1">
      <c r="A35" s="130" t="s">
        <v>482</v>
      </c>
      <c r="B35" s="130"/>
      <c r="C35" s="130"/>
      <c r="D35" s="130"/>
      <c r="E35" s="47">
        <f>SUM(E30-E33)</f>
        <v>17829.14</v>
      </c>
    </row>
    <row r="36" spans="1:5" ht="33" customHeight="1">
      <c r="A36" s="130" t="s">
        <v>446</v>
      </c>
      <c r="B36" s="130"/>
      <c r="C36" s="130"/>
      <c r="D36" s="130"/>
      <c r="E36" s="47">
        <f>SUM(E31-E28)</f>
        <v>-10973.310000000012</v>
      </c>
    </row>
  </sheetData>
  <sheetProtection/>
  <mergeCells count="20">
    <mergeCell ref="A1:E1"/>
    <mergeCell ref="A3:D3"/>
    <mergeCell ref="A4:D4"/>
    <mergeCell ref="A7:D7"/>
    <mergeCell ref="A27:D27"/>
    <mergeCell ref="A28:D28"/>
    <mergeCell ref="A12:D12"/>
    <mergeCell ref="A22:D22"/>
    <mergeCell ref="A18:D18"/>
    <mergeCell ref="A14:D14"/>
    <mergeCell ref="A25:D25"/>
    <mergeCell ref="A26:D26"/>
    <mergeCell ref="A35:D35"/>
    <mergeCell ref="A36:D36"/>
    <mergeCell ref="A29:D29"/>
    <mergeCell ref="A30:D30"/>
    <mergeCell ref="A31:D31"/>
    <mergeCell ref="A32:D32"/>
    <mergeCell ref="A33:D33"/>
    <mergeCell ref="A34:D34"/>
  </mergeCells>
  <printOptions/>
  <pageMargins left="0.5118110236220472" right="0.1968503937007874" top="0.984251968503937" bottom="0.15748031496062992" header="0.5118110236220472" footer="0.1574803149606299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2">
    <outlinePr summaryBelow="0"/>
  </sheetPr>
  <dimension ref="A1:E37"/>
  <sheetViews>
    <sheetView zoomScalePageLayoutView="0" workbookViewId="0" topLeftCell="A1">
      <selection activeCell="E37" sqref="A1:E37"/>
    </sheetView>
  </sheetViews>
  <sheetFormatPr defaultColWidth="13.375" defaultRowHeight="12.75"/>
  <cols>
    <col min="1" max="1" width="2.125" style="6" customWidth="1"/>
    <col min="2" max="2" width="17.00390625" style="6" customWidth="1"/>
    <col min="3" max="3" width="12.625" style="6" customWidth="1"/>
    <col min="4" max="4" width="62.75390625" style="6" customWidth="1"/>
    <col min="5" max="5" width="13.6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485</v>
      </c>
      <c r="B1" s="93"/>
      <c r="C1" s="93"/>
      <c r="D1" s="93"/>
      <c r="E1" s="93"/>
    </row>
    <row r="2" spans="1:5" ht="33" customHeight="1">
      <c r="A2" s="24"/>
      <c r="B2" s="22" t="s">
        <v>24</v>
      </c>
      <c r="C2" s="23" t="s">
        <v>438</v>
      </c>
      <c r="D2" s="23" t="s">
        <v>439</v>
      </c>
      <c r="E2" s="23" t="s">
        <v>27</v>
      </c>
    </row>
    <row r="3" spans="1:5" ht="15">
      <c r="A3" s="26"/>
      <c r="B3" s="90" t="s">
        <v>20</v>
      </c>
      <c r="C3" s="90"/>
      <c r="D3" s="26"/>
      <c r="E3" s="27">
        <f>SUM(E4+E11+E14+E18+E22+E26)</f>
        <v>79318.44</v>
      </c>
    </row>
    <row r="4" spans="1:5" ht="19.5" customHeight="1">
      <c r="A4" s="139" t="s">
        <v>15</v>
      </c>
      <c r="B4" s="140"/>
      <c r="C4" s="140"/>
      <c r="D4" s="141"/>
      <c r="E4" s="29">
        <f>SUM(E5:E10)</f>
        <v>18908</v>
      </c>
    </row>
    <row r="5" spans="1:5" ht="15">
      <c r="A5" s="24"/>
      <c r="B5" s="24" t="s">
        <v>170</v>
      </c>
      <c r="C5" s="24" t="s">
        <v>10</v>
      </c>
      <c r="D5" s="24" t="s">
        <v>172</v>
      </c>
      <c r="E5" s="25">
        <v>3423.6</v>
      </c>
    </row>
    <row r="6" spans="1:5" ht="15">
      <c r="A6" s="24"/>
      <c r="B6" s="24" t="s">
        <v>233</v>
      </c>
      <c r="C6" s="24" t="s">
        <v>10</v>
      </c>
      <c r="D6" s="24" t="s">
        <v>234</v>
      </c>
      <c r="E6" s="25">
        <v>4844</v>
      </c>
    </row>
    <row r="7" spans="1:5" ht="15">
      <c r="A7" s="24"/>
      <c r="B7" s="24" t="s">
        <v>344</v>
      </c>
      <c r="C7" s="24" t="s">
        <v>11</v>
      </c>
      <c r="D7" s="24" t="s">
        <v>345</v>
      </c>
      <c r="E7" s="25">
        <v>92.96</v>
      </c>
    </row>
    <row r="8" spans="1:5" ht="15">
      <c r="A8" s="24"/>
      <c r="B8" s="24" t="s">
        <v>354</v>
      </c>
      <c r="C8" s="24" t="s">
        <v>11</v>
      </c>
      <c r="D8" s="24" t="s">
        <v>352</v>
      </c>
      <c r="E8" s="25">
        <v>278.88</v>
      </c>
    </row>
    <row r="9" spans="1:5" ht="30">
      <c r="A9" s="24"/>
      <c r="B9" s="24" t="s">
        <v>380</v>
      </c>
      <c r="C9" s="24" t="s">
        <v>11</v>
      </c>
      <c r="D9" s="24" t="s">
        <v>381</v>
      </c>
      <c r="E9" s="25">
        <v>10060</v>
      </c>
    </row>
    <row r="10" spans="1:5" ht="15">
      <c r="A10" s="24"/>
      <c r="B10" s="24" t="s">
        <v>344</v>
      </c>
      <c r="C10" s="24" t="s">
        <v>11</v>
      </c>
      <c r="D10" s="24" t="s">
        <v>361</v>
      </c>
      <c r="E10" s="25">
        <v>208.56</v>
      </c>
    </row>
    <row r="11" spans="1:5" ht="18" customHeight="1">
      <c r="A11" s="139" t="s">
        <v>19</v>
      </c>
      <c r="B11" s="140"/>
      <c r="C11" s="140"/>
      <c r="D11" s="141"/>
      <c r="E11" s="29">
        <f>SUM(E12:E13)</f>
        <v>13868</v>
      </c>
    </row>
    <row r="12" spans="1:5" ht="68.25" customHeight="1">
      <c r="A12" s="24"/>
      <c r="B12" s="24" t="s">
        <v>46</v>
      </c>
      <c r="C12" s="24" t="s">
        <v>9</v>
      </c>
      <c r="D12" s="24" t="s">
        <v>51</v>
      </c>
      <c r="E12" s="25">
        <v>13736</v>
      </c>
    </row>
    <row r="13" spans="1:5" ht="15">
      <c r="A13" s="24"/>
      <c r="B13" s="24" t="s">
        <v>332</v>
      </c>
      <c r="C13" s="24" t="s">
        <v>11</v>
      </c>
      <c r="D13" s="24" t="s">
        <v>336</v>
      </c>
      <c r="E13" s="25">
        <v>132</v>
      </c>
    </row>
    <row r="14" spans="1:5" ht="21" customHeight="1">
      <c r="A14" s="139" t="s">
        <v>21</v>
      </c>
      <c r="B14" s="140"/>
      <c r="C14" s="140"/>
      <c r="D14" s="141"/>
      <c r="E14" s="29">
        <f>SUM(E15:E17)</f>
        <v>29546.519999999997</v>
      </c>
    </row>
    <row r="15" spans="1:5" ht="15">
      <c r="A15" s="24"/>
      <c r="B15" s="24">
        <v>3887.7</v>
      </c>
      <c r="C15" s="24" t="s">
        <v>9</v>
      </c>
      <c r="D15" s="24">
        <v>2.05</v>
      </c>
      <c r="E15" s="25">
        <f>B15*D15</f>
        <v>7969.784999999999</v>
      </c>
    </row>
    <row r="16" spans="1:5" ht="15">
      <c r="A16" s="24"/>
      <c r="B16" s="24">
        <v>3887.7</v>
      </c>
      <c r="C16" s="24" t="s">
        <v>10</v>
      </c>
      <c r="D16" s="24">
        <v>3</v>
      </c>
      <c r="E16" s="25">
        <f>B16*D16</f>
        <v>11663.099999999999</v>
      </c>
    </row>
    <row r="17" spans="1:5" ht="15">
      <c r="A17" s="24"/>
      <c r="B17" s="24">
        <v>3887.7</v>
      </c>
      <c r="C17" s="24" t="s">
        <v>11</v>
      </c>
      <c r="D17" s="24">
        <v>2.55</v>
      </c>
      <c r="E17" s="25">
        <f>B17*D17</f>
        <v>9913.634999999998</v>
      </c>
    </row>
    <row r="18" spans="1:5" ht="21" customHeight="1">
      <c r="A18" s="139" t="s">
        <v>25</v>
      </c>
      <c r="B18" s="140"/>
      <c r="C18" s="140"/>
      <c r="D18" s="141"/>
      <c r="E18" s="29">
        <f>E19+E20+E21</f>
        <v>15162.03</v>
      </c>
    </row>
    <row r="19" spans="1:5" ht="15">
      <c r="A19" s="24"/>
      <c r="B19" s="24">
        <v>3887.7</v>
      </c>
      <c r="C19" s="24" t="s">
        <v>9</v>
      </c>
      <c r="D19" s="24">
        <v>1.3</v>
      </c>
      <c r="E19" s="25">
        <f>B19*D19</f>
        <v>5054.01</v>
      </c>
    </row>
    <row r="20" spans="1:5" ht="15">
      <c r="A20" s="24"/>
      <c r="B20" s="24">
        <v>3887.7</v>
      </c>
      <c r="C20" s="24" t="s">
        <v>10</v>
      </c>
      <c r="D20" s="24">
        <v>1.3</v>
      </c>
      <c r="E20" s="25">
        <f>B20*D20</f>
        <v>5054.01</v>
      </c>
    </row>
    <row r="21" spans="1:5" ht="15">
      <c r="A21" s="24"/>
      <c r="B21" s="24">
        <v>3887.7</v>
      </c>
      <c r="C21" s="24" t="s">
        <v>11</v>
      </c>
      <c r="D21" s="24">
        <v>1.3</v>
      </c>
      <c r="E21" s="25">
        <f>B21*D21</f>
        <v>5054.01</v>
      </c>
    </row>
    <row r="22" spans="1:5" ht="18.75" customHeight="1">
      <c r="A22" s="139" t="s">
        <v>22</v>
      </c>
      <c r="B22" s="140"/>
      <c r="C22" s="140"/>
      <c r="D22" s="141"/>
      <c r="E22" s="29">
        <f>SUM(E23:E25)</f>
        <v>1484</v>
      </c>
    </row>
    <row r="23" spans="1:5" ht="15">
      <c r="A23" s="24"/>
      <c r="B23" s="24" t="s">
        <v>193</v>
      </c>
      <c r="C23" s="24" t="s">
        <v>10</v>
      </c>
      <c r="D23" s="24" t="s">
        <v>194</v>
      </c>
      <c r="E23" s="25">
        <v>400</v>
      </c>
    </row>
    <row r="24" spans="1:5" ht="15">
      <c r="A24" s="24"/>
      <c r="B24" s="24" t="s">
        <v>315</v>
      </c>
      <c r="C24" s="24" t="s">
        <v>11</v>
      </c>
      <c r="D24" s="24" t="s">
        <v>316</v>
      </c>
      <c r="E24" s="25">
        <f>269+247</f>
        <v>516</v>
      </c>
    </row>
    <row r="25" spans="1:5" ht="15">
      <c r="A25" s="24"/>
      <c r="B25" s="24" t="s">
        <v>34</v>
      </c>
      <c r="C25" s="24" t="s">
        <v>11</v>
      </c>
      <c r="D25" s="24" t="s">
        <v>38</v>
      </c>
      <c r="E25" s="25">
        <v>568</v>
      </c>
    </row>
    <row r="26" spans="1:5" ht="15">
      <c r="A26" s="139" t="s">
        <v>347</v>
      </c>
      <c r="B26" s="140"/>
      <c r="C26" s="140"/>
      <c r="D26" s="141"/>
      <c r="E26" s="29">
        <v>349.89</v>
      </c>
    </row>
    <row r="27" spans="1:5" ht="15" customHeight="1">
      <c r="A27" s="113" t="s">
        <v>428</v>
      </c>
      <c r="B27" s="114"/>
      <c r="C27" s="114"/>
      <c r="D27" s="115"/>
      <c r="E27" s="47">
        <v>12362.89</v>
      </c>
    </row>
    <row r="28" spans="1:5" ht="15" customHeight="1">
      <c r="A28" s="113" t="s">
        <v>429</v>
      </c>
      <c r="B28" s="114"/>
      <c r="C28" s="114"/>
      <c r="D28" s="115"/>
      <c r="E28" s="47">
        <v>14485.48</v>
      </c>
    </row>
    <row r="29" spans="1:5" ht="15" customHeight="1">
      <c r="A29" s="116" t="s">
        <v>430</v>
      </c>
      <c r="B29" s="117"/>
      <c r="C29" s="117"/>
      <c r="D29" s="118"/>
      <c r="E29" s="47">
        <f>SUM(E3+E27+E28)</f>
        <v>106166.81</v>
      </c>
    </row>
    <row r="30" spans="1:5" ht="15" customHeight="1">
      <c r="A30" s="113" t="s">
        <v>431</v>
      </c>
      <c r="B30" s="114"/>
      <c r="C30" s="114"/>
      <c r="D30" s="115"/>
      <c r="E30" s="47">
        <v>121719.92</v>
      </c>
    </row>
    <row r="31" spans="1:5" ht="15" customHeight="1">
      <c r="A31" s="113" t="s">
        <v>432</v>
      </c>
      <c r="B31" s="114"/>
      <c r="C31" s="114"/>
      <c r="D31" s="115"/>
      <c r="E31" s="47">
        <v>18915.82</v>
      </c>
    </row>
    <row r="32" spans="1:5" ht="15" customHeight="1">
      <c r="A32" s="113" t="s">
        <v>442</v>
      </c>
      <c r="B32" s="114"/>
      <c r="C32" s="114"/>
      <c r="D32" s="115"/>
      <c r="E32" s="47">
        <v>67399.12</v>
      </c>
    </row>
    <row r="33" spans="1:5" ht="15">
      <c r="A33" s="127" t="s">
        <v>435</v>
      </c>
      <c r="B33" s="128"/>
      <c r="C33" s="128"/>
      <c r="D33" s="129"/>
      <c r="E33" s="47">
        <v>9920.4</v>
      </c>
    </row>
    <row r="34" spans="1:5" ht="15">
      <c r="A34" s="127" t="s">
        <v>443</v>
      </c>
      <c r="B34" s="128"/>
      <c r="C34" s="128"/>
      <c r="D34" s="129"/>
      <c r="E34" s="47">
        <v>0</v>
      </c>
    </row>
    <row r="35" spans="1:5" ht="15">
      <c r="A35" s="130" t="s">
        <v>444</v>
      </c>
      <c r="B35" s="130"/>
      <c r="C35" s="130"/>
      <c r="D35" s="130"/>
      <c r="E35" s="47">
        <f>SUM(E30-E29)</f>
        <v>15553.11</v>
      </c>
    </row>
    <row r="36" spans="1:5" ht="16.5" customHeight="1">
      <c r="A36" s="130" t="s">
        <v>482</v>
      </c>
      <c r="B36" s="130"/>
      <c r="C36" s="130"/>
      <c r="D36" s="130"/>
      <c r="E36" s="47">
        <f>SUM(E31-E34)</f>
        <v>18915.82</v>
      </c>
    </row>
    <row r="37" spans="1:5" ht="33" customHeight="1">
      <c r="A37" s="130" t="s">
        <v>446</v>
      </c>
      <c r="B37" s="130"/>
      <c r="C37" s="130"/>
      <c r="D37" s="130"/>
      <c r="E37" s="47">
        <f>SUM(E32-E29)</f>
        <v>-38767.69</v>
      </c>
    </row>
  </sheetData>
  <sheetProtection/>
  <mergeCells count="19">
    <mergeCell ref="A37:D37"/>
    <mergeCell ref="A27:D27"/>
    <mergeCell ref="A28:D28"/>
    <mergeCell ref="A14:D14"/>
    <mergeCell ref="A30:D30"/>
    <mergeCell ref="A31:D31"/>
    <mergeCell ref="A32:D32"/>
    <mergeCell ref="A33:D33"/>
    <mergeCell ref="A34:D34"/>
    <mergeCell ref="B3:C3"/>
    <mergeCell ref="A35:D35"/>
    <mergeCell ref="A36:D36"/>
    <mergeCell ref="A1:E1"/>
    <mergeCell ref="A4:D4"/>
    <mergeCell ref="A11:D11"/>
    <mergeCell ref="A18:D18"/>
    <mergeCell ref="A22:D22"/>
    <mergeCell ref="A26:D26"/>
    <mergeCell ref="A29:D29"/>
  </mergeCells>
  <printOptions/>
  <pageMargins left="0.4330708661417323" right="0.1968503937007874" top="0.5118110236220472" bottom="0.4724409448818898" header="0.31496062992125984" footer="0.1574803149606299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1">
    <outlinePr summaryBelow="0"/>
  </sheetPr>
  <dimension ref="A1:E37"/>
  <sheetViews>
    <sheetView zoomScalePageLayoutView="0" workbookViewId="0" topLeftCell="A1">
      <selection activeCell="E37" sqref="A1:E37"/>
    </sheetView>
  </sheetViews>
  <sheetFormatPr defaultColWidth="13.375" defaultRowHeight="12.75"/>
  <cols>
    <col min="1" max="1" width="3.25390625" style="6" customWidth="1"/>
    <col min="2" max="2" width="15.375" style="6" customWidth="1"/>
    <col min="3" max="3" width="13.375" style="6" customWidth="1"/>
    <col min="4" max="4" width="48.625" style="6" customWidth="1"/>
    <col min="5" max="5" width="18.253906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486</v>
      </c>
      <c r="B1" s="93"/>
      <c r="C1" s="93"/>
      <c r="D1" s="93"/>
      <c r="E1" s="93"/>
    </row>
    <row r="2" spans="1:5" ht="33" customHeight="1">
      <c r="A2" s="24"/>
      <c r="B2" s="22" t="s">
        <v>24</v>
      </c>
      <c r="C2" s="23" t="s">
        <v>438</v>
      </c>
      <c r="D2" s="23" t="s">
        <v>439</v>
      </c>
      <c r="E2" s="23" t="s">
        <v>27</v>
      </c>
    </row>
    <row r="3" spans="1:5" ht="15" customHeight="1">
      <c r="A3" s="145" t="s">
        <v>20</v>
      </c>
      <c r="B3" s="94"/>
      <c r="C3" s="94"/>
      <c r="D3" s="146"/>
      <c r="E3" s="27">
        <f>SUM(E4+E7+E12+E15+E18+E21+E25)</f>
        <v>59410.022</v>
      </c>
    </row>
    <row r="4" spans="1:5" ht="15">
      <c r="A4" s="133" t="s">
        <v>13</v>
      </c>
      <c r="B4" s="134"/>
      <c r="C4" s="134"/>
      <c r="D4" s="135"/>
      <c r="E4" s="29">
        <f>SUM(E5:E6)</f>
        <v>2352</v>
      </c>
    </row>
    <row r="5" spans="1:5" ht="15">
      <c r="A5" s="24"/>
      <c r="B5" s="24" t="s">
        <v>370</v>
      </c>
      <c r="C5" s="24" t="s">
        <v>11</v>
      </c>
      <c r="D5" s="24" t="s">
        <v>371</v>
      </c>
      <c r="E5" s="25">
        <v>739</v>
      </c>
    </row>
    <row r="6" spans="1:5" ht="15">
      <c r="A6" s="24"/>
      <c r="B6" s="24" t="s">
        <v>410</v>
      </c>
      <c r="C6" s="24" t="s">
        <v>11</v>
      </c>
      <c r="D6" s="24" t="s">
        <v>401</v>
      </c>
      <c r="E6" s="25">
        <v>1613</v>
      </c>
    </row>
    <row r="7" spans="1:5" ht="15">
      <c r="A7" s="133" t="s">
        <v>15</v>
      </c>
      <c r="B7" s="134"/>
      <c r="C7" s="134"/>
      <c r="D7" s="135"/>
      <c r="E7" s="29">
        <f>SUM(E8:E11)</f>
        <v>14806.779999999999</v>
      </c>
    </row>
    <row r="8" spans="1:5" ht="15">
      <c r="A8" s="24"/>
      <c r="B8" s="24" t="s">
        <v>185</v>
      </c>
      <c r="C8" s="24" t="s">
        <v>10</v>
      </c>
      <c r="D8" s="24" t="s">
        <v>187</v>
      </c>
      <c r="E8" s="25">
        <v>6557.82</v>
      </c>
    </row>
    <row r="9" spans="1:5" ht="15">
      <c r="A9" s="24"/>
      <c r="B9" s="24" t="s">
        <v>211</v>
      </c>
      <c r="C9" s="24" t="s">
        <v>10</v>
      </c>
      <c r="D9" s="24" t="s">
        <v>212</v>
      </c>
      <c r="E9" s="25">
        <v>7176</v>
      </c>
    </row>
    <row r="10" spans="1:5" ht="15">
      <c r="A10" s="24"/>
      <c r="B10" s="24" t="s">
        <v>238</v>
      </c>
      <c r="C10" s="24" t="s">
        <v>10</v>
      </c>
      <c r="D10" s="24" t="s">
        <v>239</v>
      </c>
      <c r="E10" s="25">
        <v>980</v>
      </c>
    </row>
    <row r="11" spans="1:5" ht="17.25" customHeight="1">
      <c r="A11" s="24"/>
      <c r="B11" s="24" t="s">
        <v>344</v>
      </c>
      <c r="C11" s="24" t="s">
        <v>11</v>
      </c>
      <c r="D11" s="24" t="s">
        <v>345</v>
      </c>
      <c r="E11" s="25">
        <v>92.96</v>
      </c>
    </row>
    <row r="12" spans="1:5" ht="12.75" customHeight="1">
      <c r="A12" s="133" t="s">
        <v>21</v>
      </c>
      <c r="B12" s="134"/>
      <c r="C12" s="134"/>
      <c r="D12" s="135"/>
      <c r="E12" s="29">
        <f>SUM(E13:E14)</f>
        <v>19087.559999999998</v>
      </c>
    </row>
    <row r="13" spans="1:5" ht="15">
      <c r="A13" s="24"/>
      <c r="B13" s="24">
        <v>3439.2</v>
      </c>
      <c r="C13" s="24" t="s">
        <v>10</v>
      </c>
      <c r="D13" s="24">
        <v>3</v>
      </c>
      <c r="E13" s="25">
        <f>B13*D13</f>
        <v>10317.599999999999</v>
      </c>
    </row>
    <row r="14" spans="1:5" ht="15">
      <c r="A14" s="24"/>
      <c r="B14" s="24">
        <v>3439.2</v>
      </c>
      <c r="C14" s="24" t="s">
        <v>11</v>
      </c>
      <c r="D14" s="24">
        <v>2.55</v>
      </c>
      <c r="E14" s="25">
        <f>B14*D14</f>
        <v>8769.96</v>
      </c>
    </row>
    <row r="15" spans="1:5" ht="18" customHeight="1">
      <c r="A15" s="133" t="s">
        <v>25</v>
      </c>
      <c r="B15" s="134"/>
      <c r="C15" s="134"/>
      <c r="D15" s="135"/>
      <c r="E15" s="29">
        <f>SUM(E16:E17)</f>
        <v>8941.92</v>
      </c>
    </row>
    <row r="16" spans="1:5" ht="15">
      <c r="A16" s="24"/>
      <c r="B16" s="24">
        <v>3439.2</v>
      </c>
      <c r="C16" s="24" t="s">
        <v>10</v>
      </c>
      <c r="D16" s="24">
        <v>1.3</v>
      </c>
      <c r="E16" s="25">
        <f>B16*D16</f>
        <v>4470.96</v>
      </c>
    </row>
    <row r="17" spans="1:5" ht="15">
      <c r="A17" s="24"/>
      <c r="B17" s="24">
        <v>3439.2</v>
      </c>
      <c r="C17" s="24" t="s">
        <v>11</v>
      </c>
      <c r="D17" s="24">
        <v>1.3</v>
      </c>
      <c r="E17" s="25">
        <f>B17*D17</f>
        <v>4470.96</v>
      </c>
    </row>
    <row r="18" spans="1:5" ht="19.5" customHeight="1">
      <c r="A18" s="133" t="s">
        <v>28</v>
      </c>
      <c r="B18" s="134"/>
      <c r="C18" s="134"/>
      <c r="D18" s="135"/>
      <c r="E18" s="29">
        <f>SUM(E19:E20)</f>
        <v>5021.232</v>
      </c>
    </row>
    <row r="19" spans="1:5" ht="15">
      <c r="A19" s="24"/>
      <c r="B19" s="24" t="s">
        <v>201</v>
      </c>
      <c r="C19" s="24" t="s">
        <v>10</v>
      </c>
      <c r="D19" s="24" t="s">
        <v>268</v>
      </c>
      <c r="E19" s="25">
        <f>3439.2*0.73</f>
        <v>2510.616</v>
      </c>
    </row>
    <row r="20" spans="1:5" ht="15">
      <c r="A20" s="24"/>
      <c r="B20" s="24" t="s">
        <v>34</v>
      </c>
      <c r="C20" s="24" t="s">
        <v>11</v>
      </c>
      <c r="D20" s="24" t="s">
        <v>268</v>
      </c>
      <c r="E20" s="25">
        <f>B14*0.73</f>
        <v>2510.616</v>
      </c>
    </row>
    <row r="21" spans="1:5" ht="15">
      <c r="A21" s="133" t="s">
        <v>22</v>
      </c>
      <c r="B21" s="134"/>
      <c r="C21" s="134"/>
      <c r="D21" s="135"/>
      <c r="E21" s="29">
        <f>SUM(E22:E24)</f>
        <v>8891</v>
      </c>
    </row>
    <row r="22" spans="1:5" ht="15">
      <c r="A22" s="24"/>
      <c r="B22" s="24" t="s">
        <v>99</v>
      </c>
      <c r="C22" s="24" t="s">
        <v>10</v>
      </c>
      <c r="D22" s="24" t="s">
        <v>100</v>
      </c>
      <c r="E22" s="25">
        <v>2899</v>
      </c>
    </row>
    <row r="23" spans="1:5" ht="15">
      <c r="A23" s="24"/>
      <c r="B23" s="24" t="s">
        <v>126</v>
      </c>
      <c r="C23" s="24" t="s">
        <v>10</v>
      </c>
      <c r="D23" s="24" t="s">
        <v>127</v>
      </c>
      <c r="E23" s="25">
        <v>3815</v>
      </c>
    </row>
    <row r="24" spans="1:5" ht="15">
      <c r="A24" s="24"/>
      <c r="B24" s="24" t="s">
        <v>205</v>
      </c>
      <c r="C24" s="24" t="s">
        <v>10</v>
      </c>
      <c r="D24" s="24" t="s">
        <v>206</v>
      </c>
      <c r="E24" s="25">
        <v>2177</v>
      </c>
    </row>
    <row r="25" spans="1:5" ht="15">
      <c r="A25" s="133" t="s">
        <v>347</v>
      </c>
      <c r="B25" s="134"/>
      <c r="C25" s="134"/>
      <c r="D25" s="135"/>
      <c r="E25" s="29">
        <v>309.53</v>
      </c>
    </row>
    <row r="26" spans="1:5" ht="20.25" customHeight="1">
      <c r="A26" s="142" t="s">
        <v>434</v>
      </c>
      <c r="B26" s="143"/>
      <c r="C26" s="143"/>
      <c r="D26" s="144"/>
      <c r="E26" s="47">
        <v>6328.13</v>
      </c>
    </row>
    <row r="27" spans="1:5" ht="15" customHeight="1">
      <c r="A27" s="113" t="s">
        <v>428</v>
      </c>
      <c r="B27" s="114"/>
      <c r="C27" s="114"/>
      <c r="D27" s="115"/>
      <c r="E27" s="47">
        <v>10936.66</v>
      </c>
    </row>
    <row r="28" spans="1:5" ht="15" customHeight="1">
      <c r="A28" s="113" t="s">
        <v>429</v>
      </c>
      <c r="B28" s="114"/>
      <c r="C28" s="114"/>
      <c r="D28" s="115"/>
      <c r="E28" s="47">
        <v>13674.27</v>
      </c>
    </row>
    <row r="29" spans="1:5" ht="15" customHeight="1">
      <c r="A29" s="116" t="s">
        <v>430</v>
      </c>
      <c r="B29" s="117"/>
      <c r="C29" s="117"/>
      <c r="D29" s="118"/>
      <c r="E29" s="47">
        <f>SUM(E3+E26+E27+E28)</f>
        <v>90349.08200000001</v>
      </c>
    </row>
    <row r="30" spans="1:5" ht="15" customHeight="1">
      <c r="A30" s="113" t="s">
        <v>431</v>
      </c>
      <c r="B30" s="114"/>
      <c r="C30" s="114"/>
      <c r="D30" s="115"/>
      <c r="E30" s="47">
        <v>120716.04</v>
      </c>
    </row>
    <row r="31" spans="1:5" ht="15" customHeight="1">
      <c r="A31" s="113" t="s">
        <v>432</v>
      </c>
      <c r="B31" s="114"/>
      <c r="C31" s="114"/>
      <c r="D31" s="115"/>
      <c r="E31" s="47">
        <v>16026.68</v>
      </c>
    </row>
    <row r="32" spans="1:5" ht="15" customHeight="1">
      <c r="A32" s="113" t="s">
        <v>442</v>
      </c>
      <c r="B32" s="114"/>
      <c r="C32" s="114"/>
      <c r="D32" s="115"/>
      <c r="E32" s="47">
        <v>3055.44</v>
      </c>
    </row>
    <row r="33" spans="1:5" ht="15">
      <c r="A33" s="127" t="s">
        <v>435</v>
      </c>
      <c r="B33" s="128"/>
      <c r="C33" s="128"/>
      <c r="D33" s="129"/>
      <c r="E33" s="47">
        <v>405.66</v>
      </c>
    </row>
    <row r="34" spans="1:5" ht="15">
      <c r="A34" s="127" t="s">
        <v>443</v>
      </c>
      <c r="B34" s="128"/>
      <c r="C34" s="128"/>
      <c r="D34" s="129"/>
      <c r="E34" s="47">
        <v>0</v>
      </c>
    </row>
    <row r="35" spans="1:5" ht="33.75" customHeight="1">
      <c r="A35" s="130" t="s">
        <v>444</v>
      </c>
      <c r="B35" s="130"/>
      <c r="C35" s="130"/>
      <c r="D35" s="130"/>
      <c r="E35" s="47">
        <f>SUM(E30-E29)</f>
        <v>30366.957999999984</v>
      </c>
    </row>
    <row r="36" spans="1:5" ht="16.5" customHeight="1">
      <c r="A36" s="130" t="s">
        <v>482</v>
      </c>
      <c r="B36" s="130"/>
      <c r="C36" s="130"/>
      <c r="D36" s="130"/>
      <c r="E36" s="47">
        <f>SUM(E31-E34)</f>
        <v>16026.68</v>
      </c>
    </row>
    <row r="37" spans="1:5" ht="33" customHeight="1">
      <c r="A37" s="130" t="s">
        <v>446</v>
      </c>
      <c r="B37" s="130"/>
      <c r="C37" s="130"/>
      <c r="D37" s="130"/>
      <c r="E37" s="47">
        <f>SUM(E32-E29)</f>
        <v>-87293.642</v>
      </c>
    </row>
  </sheetData>
  <sheetProtection/>
  <mergeCells count="21">
    <mergeCell ref="A12:D12"/>
    <mergeCell ref="A1:E1"/>
    <mergeCell ref="A3:D3"/>
    <mergeCell ref="A4:D4"/>
    <mergeCell ref="A7:D7"/>
    <mergeCell ref="A15:D15"/>
    <mergeCell ref="A18:D18"/>
    <mergeCell ref="A32:D32"/>
    <mergeCell ref="A33:D33"/>
    <mergeCell ref="A21:D21"/>
    <mergeCell ref="A25:D25"/>
    <mergeCell ref="A26:D26"/>
    <mergeCell ref="A27:D27"/>
    <mergeCell ref="A36:D36"/>
    <mergeCell ref="A37:D37"/>
    <mergeCell ref="A28:D28"/>
    <mergeCell ref="A29:D29"/>
    <mergeCell ref="A30:D30"/>
    <mergeCell ref="A31:D31"/>
    <mergeCell ref="A34:D34"/>
    <mergeCell ref="A35:D35"/>
  </mergeCells>
  <printOptions/>
  <pageMargins left="0.5118110236220472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4">
    <outlinePr summaryBelow="0"/>
  </sheetPr>
  <dimension ref="A1:E47"/>
  <sheetViews>
    <sheetView zoomScalePageLayoutView="0" workbookViewId="0" topLeftCell="A1">
      <selection activeCell="E47" sqref="A1:E47"/>
    </sheetView>
  </sheetViews>
  <sheetFormatPr defaultColWidth="13.375" defaultRowHeight="12.75"/>
  <cols>
    <col min="1" max="1" width="3.875" style="6" customWidth="1"/>
    <col min="2" max="2" width="17.125" style="6" customWidth="1"/>
    <col min="3" max="3" width="12.875" style="6" customWidth="1"/>
    <col min="4" max="4" width="57.75390625" style="6" customWidth="1"/>
    <col min="5" max="5" width="13.753906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487</v>
      </c>
      <c r="B1" s="93"/>
      <c r="C1" s="93"/>
      <c r="D1" s="93"/>
      <c r="E1" s="93"/>
    </row>
    <row r="2" spans="1:5" ht="33" customHeight="1">
      <c r="A2" s="24"/>
      <c r="B2" s="22" t="s">
        <v>24</v>
      </c>
      <c r="C2" s="23" t="s">
        <v>438</v>
      </c>
      <c r="D2" s="23" t="s">
        <v>439</v>
      </c>
      <c r="E2" s="23" t="s">
        <v>27</v>
      </c>
    </row>
    <row r="3" spans="1:5" ht="15">
      <c r="A3" s="26"/>
      <c r="B3" s="90" t="s">
        <v>20</v>
      </c>
      <c r="C3" s="90"/>
      <c r="D3" s="26"/>
      <c r="E3" s="27">
        <f>SUM(E4+E8+E10+E15+E18+E21+E24+E27+E30+E34)</f>
        <v>66551.736</v>
      </c>
    </row>
    <row r="4" spans="1:5" ht="15">
      <c r="A4" s="133" t="s">
        <v>13</v>
      </c>
      <c r="B4" s="134"/>
      <c r="C4" s="134"/>
      <c r="D4" s="135"/>
      <c r="E4" s="29">
        <f>SUM(E5:E7)</f>
        <v>6565.22</v>
      </c>
    </row>
    <row r="5" spans="1:5" ht="15">
      <c r="A5" s="24"/>
      <c r="B5" s="24" t="s">
        <v>143</v>
      </c>
      <c r="C5" s="24" t="s">
        <v>10</v>
      </c>
      <c r="D5" s="24" t="s">
        <v>145</v>
      </c>
      <c r="E5" s="25">
        <v>262.22</v>
      </c>
    </row>
    <row r="6" spans="1:5" ht="15">
      <c r="A6" s="24"/>
      <c r="B6" s="24" t="s">
        <v>297</v>
      </c>
      <c r="C6" s="24" t="s">
        <v>11</v>
      </c>
      <c r="D6" s="24" t="s">
        <v>145</v>
      </c>
      <c r="E6" s="25">
        <v>1097</v>
      </c>
    </row>
    <row r="7" spans="1:5" ht="15">
      <c r="A7" s="24"/>
      <c r="B7" s="24" t="s">
        <v>395</v>
      </c>
      <c r="C7" s="24" t="s">
        <v>11</v>
      </c>
      <c r="D7" s="24" t="s">
        <v>189</v>
      </c>
      <c r="E7" s="25">
        <v>5206</v>
      </c>
    </row>
    <row r="8" spans="1:5" ht="15">
      <c r="A8" s="133" t="s">
        <v>14</v>
      </c>
      <c r="B8" s="134"/>
      <c r="C8" s="134"/>
      <c r="D8" s="135"/>
      <c r="E8" s="29">
        <f>SUM(E9)</f>
        <v>2023</v>
      </c>
    </row>
    <row r="9" spans="1:5" ht="30">
      <c r="A9" s="24"/>
      <c r="B9" s="24" t="s">
        <v>370</v>
      </c>
      <c r="C9" s="24" t="s">
        <v>11</v>
      </c>
      <c r="D9" s="24" t="s">
        <v>372</v>
      </c>
      <c r="E9" s="25">
        <v>2023</v>
      </c>
    </row>
    <row r="10" spans="1:5" ht="15">
      <c r="A10" s="133" t="s">
        <v>15</v>
      </c>
      <c r="B10" s="134"/>
      <c r="C10" s="134"/>
      <c r="D10" s="135"/>
      <c r="E10" s="29">
        <f>SUM(E11:E14)</f>
        <v>5000.87</v>
      </c>
    </row>
    <row r="11" spans="1:5" ht="15">
      <c r="A11" s="24"/>
      <c r="B11" s="24" t="s">
        <v>170</v>
      </c>
      <c r="C11" s="24" t="s">
        <v>10</v>
      </c>
      <c r="D11" s="24" t="s">
        <v>171</v>
      </c>
      <c r="E11" s="25">
        <v>734.07</v>
      </c>
    </row>
    <row r="12" spans="1:5" ht="15">
      <c r="A12" s="24"/>
      <c r="B12" s="24" t="s">
        <v>243</v>
      </c>
      <c r="C12" s="24" t="s">
        <v>10</v>
      </c>
      <c r="D12" s="24" t="s">
        <v>244</v>
      </c>
      <c r="E12" s="25">
        <v>2992</v>
      </c>
    </row>
    <row r="13" spans="1:5" ht="15">
      <c r="A13" s="24"/>
      <c r="B13" s="24" t="s">
        <v>344</v>
      </c>
      <c r="C13" s="24" t="s">
        <v>11</v>
      </c>
      <c r="D13" s="24" t="s">
        <v>350</v>
      </c>
      <c r="E13" s="25">
        <v>92.96</v>
      </c>
    </row>
    <row r="14" spans="1:5" ht="15">
      <c r="A14" s="24"/>
      <c r="B14" s="24" t="s">
        <v>344</v>
      </c>
      <c r="C14" s="24" t="s">
        <v>11</v>
      </c>
      <c r="D14" s="24" t="s">
        <v>360</v>
      </c>
      <c r="E14" s="25">
        <f>973.28+208.56</f>
        <v>1181.84</v>
      </c>
    </row>
    <row r="15" spans="1:5" ht="15">
      <c r="A15" s="133" t="s">
        <v>16</v>
      </c>
      <c r="B15" s="134"/>
      <c r="C15" s="134"/>
      <c r="D15" s="135"/>
      <c r="E15" s="29">
        <f>SUM(E16:E17)</f>
        <v>1573.35</v>
      </c>
    </row>
    <row r="16" spans="1:5" ht="15">
      <c r="A16" s="24"/>
      <c r="B16" s="24" t="s">
        <v>209</v>
      </c>
      <c r="C16" s="24" t="s">
        <v>10</v>
      </c>
      <c r="D16" s="24" t="s">
        <v>210</v>
      </c>
      <c r="E16" s="25">
        <v>1245</v>
      </c>
    </row>
    <row r="17" spans="1:5" ht="15">
      <c r="A17" s="24"/>
      <c r="B17" s="24" t="s">
        <v>226</v>
      </c>
      <c r="C17" s="24" t="s">
        <v>10</v>
      </c>
      <c r="D17" s="24" t="s">
        <v>227</v>
      </c>
      <c r="E17" s="25">
        <v>328.35</v>
      </c>
    </row>
    <row r="18" spans="1:5" ht="15">
      <c r="A18" s="133" t="s">
        <v>19</v>
      </c>
      <c r="B18" s="134"/>
      <c r="C18" s="134"/>
      <c r="D18" s="135"/>
      <c r="E18" s="29">
        <f>SUM(E19:E20)</f>
        <v>1925.78</v>
      </c>
    </row>
    <row r="19" spans="1:5" ht="15">
      <c r="A19" s="24"/>
      <c r="B19" s="24" t="s">
        <v>163</v>
      </c>
      <c r="C19" s="24" t="s">
        <v>10</v>
      </c>
      <c r="D19" s="24" t="s">
        <v>156</v>
      </c>
      <c r="E19" s="25">
        <v>815.78</v>
      </c>
    </row>
    <row r="20" spans="1:5" ht="15">
      <c r="A20" s="24"/>
      <c r="B20" s="24" t="s">
        <v>332</v>
      </c>
      <c r="C20" s="24" t="s">
        <v>11</v>
      </c>
      <c r="D20" s="24" t="s">
        <v>335</v>
      </c>
      <c r="E20" s="25">
        <v>1110</v>
      </c>
    </row>
    <row r="21" spans="1:5" ht="14.25" customHeight="1">
      <c r="A21" s="133" t="s">
        <v>21</v>
      </c>
      <c r="B21" s="134"/>
      <c r="C21" s="134"/>
      <c r="D21" s="135"/>
      <c r="E21" s="29">
        <f>SUM(E22:E23)</f>
        <v>24872.88</v>
      </c>
    </row>
    <row r="22" spans="1:5" ht="15">
      <c r="A22" s="24"/>
      <c r="B22" s="24">
        <v>4481.6</v>
      </c>
      <c r="C22" s="24" t="s">
        <v>10</v>
      </c>
      <c r="D22" s="24">
        <v>3</v>
      </c>
      <c r="E22" s="25">
        <f>B22*D22</f>
        <v>13444.800000000001</v>
      </c>
    </row>
    <row r="23" spans="1:5" ht="15">
      <c r="A23" s="24"/>
      <c r="B23" s="24">
        <v>4481.6</v>
      </c>
      <c r="C23" s="24" t="s">
        <v>11</v>
      </c>
      <c r="D23" s="24">
        <v>2.55</v>
      </c>
      <c r="E23" s="25">
        <f>B23*D23</f>
        <v>11428.08</v>
      </c>
    </row>
    <row r="24" spans="1:5" ht="15">
      <c r="A24" s="133" t="s">
        <v>25</v>
      </c>
      <c r="B24" s="134"/>
      <c r="C24" s="134"/>
      <c r="D24" s="135"/>
      <c r="E24" s="29">
        <f>SUM(E25:E26)</f>
        <v>11652.160000000002</v>
      </c>
    </row>
    <row r="25" spans="1:5" ht="15">
      <c r="A25" s="24"/>
      <c r="B25" s="24">
        <v>4481.6</v>
      </c>
      <c r="C25" s="24" t="s">
        <v>10</v>
      </c>
      <c r="D25" s="24">
        <v>1.3</v>
      </c>
      <c r="E25" s="25">
        <f>B25*D25</f>
        <v>5826.080000000001</v>
      </c>
    </row>
    <row r="26" spans="1:5" ht="15">
      <c r="A26" s="24"/>
      <c r="B26" s="24">
        <v>4481.6</v>
      </c>
      <c r="C26" s="24" t="s">
        <v>11</v>
      </c>
      <c r="D26" s="24">
        <v>1.3</v>
      </c>
      <c r="E26" s="25">
        <f>B26*D26</f>
        <v>5826.080000000001</v>
      </c>
    </row>
    <row r="27" spans="1:5" ht="15">
      <c r="A27" s="133" t="s">
        <v>28</v>
      </c>
      <c r="B27" s="134"/>
      <c r="C27" s="134"/>
      <c r="D27" s="135"/>
      <c r="E27" s="29">
        <f>SUM(E28:E29)</f>
        <v>6543.136</v>
      </c>
    </row>
    <row r="28" spans="1:5" ht="15">
      <c r="A28" s="24"/>
      <c r="B28" s="24" t="s">
        <v>201</v>
      </c>
      <c r="C28" s="24" t="s">
        <v>10</v>
      </c>
      <c r="D28" s="24" t="s">
        <v>268</v>
      </c>
      <c r="E28" s="25">
        <f>B25*0.73</f>
        <v>3271.568</v>
      </c>
    </row>
    <row r="29" spans="1:5" ht="15">
      <c r="A29" s="24"/>
      <c r="B29" s="24" t="s">
        <v>34</v>
      </c>
      <c r="C29" s="24" t="s">
        <v>11</v>
      </c>
      <c r="D29" s="24" t="s">
        <v>268</v>
      </c>
      <c r="E29" s="25">
        <f>B23*0.73</f>
        <v>3271.568</v>
      </c>
    </row>
    <row r="30" spans="1:5" ht="15">
      <c r="A30" s="133" t="s">
        <v>22</v>
      </c>
      <c r="B30" s="134"/>
      <c r="C30" s="134"/>
      <c r="D30" s="135"/>
      <c r="E30" s="29">
        <f>SUM(E31:E33)</f>
        <v>5992</v>
      </c>
    </row>
    <row r="31" spans="1:5" ht="15">
      <c r="A31" s="24"/>
      <c r="B31" s="24" t="s">
        <v>460</v>
      </c>
      <c r="C31" s="24" t="s">
        <v>10</v>
      </c>
      <c r="D31" s="24" t="s">
        <v>462</v>
      </c>
      <c r="E31" s="25">
        <v>5089</v>
      </c>
    </row>
    <row r="32" spans="1:5" ht="15">
      <c r="A32" s="24"/>
      <c r="B32" s="24" t="s">
        <v>73</v>
      </c>
      <c r="C32" s="24" t="s">
        <v>11</v>
      </c>
      <c r="D32" s="24" t="s">
        <v>331</v>
      </c>
      <c r="E32" s="25">
        <v>834</v>
      </c>
    </row>
    <row r="33" spans="1:5" ht="15">
      <c r="A33" s="24"/>
      <c r="B33" s="24" t="s">
        <v>34</v>
      </c>
      <c r="C33" s="24" t="s">
        <v>11</v>
      </c>
      <c r="D33" s="24" t="s">
        <v>36</v>
      </c>
      <c r="E33" s="25">
        <v>69</v>
      </c>
    </row>
    <row r="34" spans="1:5" ht="15">
      <c r="A34" s="133" t="s">
        <v>347</v>
      </c>
      <c r="B34" s="134"/>
      <c r="C34" s="134"/>
      <c r="D34" s="135"/>
      <c r="E34" s="29">
        <v>403.34</v>
      </c>
    </row>
    <row r="35" spans="1:5" s="51" customFormat="1" ht="15">
      <c r="A35" s="31"/>
      <c r="B35" s="31"/>
      <c r="C35" s="31"/>
      <c r="D35" s="31" t="s">
        <v>502</v>
      </c>
      <c r="E35" s="32">
        <f>E3</f>
        <v>66551.736</v>
      </c>
    </row>
    <row r="36" spans="1:5" ht="15" customHeight="1">
      <c r="A36" s="142" t="s">
        <v>434</v>
      </c>
      <c r="B36" s="143"/>
      <c r="C36" s="143"/>
      <c r="D36" s="144"/>
      <c r="E36" s="47">
        <v>8246.14</v>
      </c>
    </row>
    <row r="37" spans="1:5" ht="15" customHeight="1">
      <c r="A37" s="113" t="s">
        <v>428</v>
      </c>
      <c r="B37" s="114"/>
      <c r="C37" s="114"/>
      <c r="D37" s="115"/>
      <c r="E37" s="47">
        <v>14251.49</v>
      </c>
    </row>
    <row r="38" spans="1:5" ht="15" customHeight="1">
      <c r="A38" s="113" t="s">
        <v>429</v>
      </c>
      <c r="B38" s="114"/>
      <c r="C38" s="114"/>
      <c r="D38" s="115"/>
      <c r="E38" s="47">
        <v>17388.7</v>
      </c>
    </row>
    <row r="39" spans="1:5" ht="15" customHeight="1">
      <c r="A39" s="116" t="s">
        <v>430</v>
      </c>
      <c r="B39" s="117"/>
      <c r="C39" s="117"/>
      <c r="D39" s="118"/>
      <c r="E39" s="47">
        <f>SUM(E3+E36+E37+E38)</f>
        <v>106438.066</v>
      </c>
    </row>
    <row r="40" spans="1:5" ht="15" customHeight="1">
      <c r="A40" s="113" t="s">
        <v>431</v>
      </c>
      <c r="B40" s="114"/>
      <c r="C40" s="114"/>
      <c r="D40" s="115"/>
      <c r="E40" s="47">
        <v>153506.88</v>
      </c>
    </row>
    <row r="41" spans="1:5" ht="15" customHeight="1">
      <c r="A41" s="113" t="s">
        <v>432</v>
      </c>
      <c r="B41" s="114"/>
      <c r="C41" s="114"/>
      <c r="D41" s="115"/>
      <c r="E41" s="47">
        <v>20380.08</v>
      </c>
    </row>
    <row r="42" spans="1:5" ht="15" customHeight="1">
      <c r="A42" s="113" t="s">
        <v>442</v>
      </c>
      <c r="B42" s="114"/>
      <c r="C42" s="114"/>
      <c r="D42" s="115"/>
      <c r="E42" s="47">
        <v>6360.16</v>
      </c>
    </row>
    <row r="43" spans="1:5" ht="15">
      <c r="A43" s="127" t="s">
        <v>435</v>
      </c>
      <c r="B43" s="128"/>
      <c r="C43" s="128"/>
      <c r="D43" s="129"/>
      <c r="E43" s="47">
        <v>844.38</v>
      </c>
    </row>
    <row r="44" spans="1:5" ht="15">
      <c r="A44" s="127" t="s">
        <v>443</v>
      </c>
      <c r="B44" s="128"/>
      <c r="C44" s="128"/>
      <c r="D44" s="129"/>
      <c r="E44" s="47">
        <v>0</v>
      </c>
    </row>
    <row r="45" spans="1:5" ht="19.5" customHeight="1">
      <c r="A45" s="130" t="s">
        <v>444</v>
      </c>
      <c r="B45" s="130"/>
      <c r="C45" s="130"/>
      <c r="D45" s="130"/>
      <c r="E45" s="47">
        <f>SUM(E40-E39)</f>
        <v>47068.814</v>
      </c>
    </row>
    <row r="46" spans="1:5" ht="16.5" customHeight="1">
      <c r="A46" s="130" t="s">
        <v>482</v>
      </c>
      <c r="B46" s="130"/>
      <c r="C46" s="130"/>
      <c r="D46" s="130"/>
      <c r="E46" s="47">
        <f>SUM(E41-E44)</f>
        <v>20380.08</v>
      </c>
    </row>
    <row r="47" spans="1:5" ht="33" customHeight="1">
      <c r="A47" s="130" t="s">
        <v>446</v>
      </c>
      <c r="B47" s="130"/>
      <c r="C47" s="130"/>
      <c r="D47" s="130"/>
      <c r="E47" s="47">
        <f>SUM(E42-E39)</f>
        <v>-100077.906</v>
      </c>
    </row>
  </sheetData>
  <sheetProtection/>
  <mergeCells count="24">
    <mergeCell ref="A18:D18"/>
    <mergeCell ref="A36:D36"/>
    <mergeCell ref="A37:D37"/>
    <mergeCell ref="A30:D30"/>
    <mergeCell ref="A34:D34"/>
    <mergeCell ref="A21:D21"/>
    <mergeCell ref="A24:D24"/>
    <mergeCell ref="A27:D27"/>
    <mergeCell ref="A47:D47"/>
    <mergeCell ref="A1:E1"/>
    <mergeCell ref="A4:D4"/>
    <mergeCell ref="A8:D8"/>
    <mergeCell ref="A10:D10"/>
    <mergeCell ref="B3:C3"/>
    <mergeCell ref="A38:D38"/>
    <mergeCell ref="A39:D39"/>
    <mergeCell ref="A44:D44"/>
    <mergeCell ref="A15:D15"/>
    <mergeCell ref="A46:D46"/>
    <mergeCell ref="A45:D45"/>
    <mergeCell ref="A40:D40"/>
    <mergeCell ref="A41:D41"/>
    <mergeCell ref="A42:D42"/>
    <mergeCell ref="A43:D43"/>
  </mergeCells>
  <printOptions/>
  <pageMargins left="0.5511811023622047" right="0.15748031496062992" top="0.984251968503937" bottom="0.2362204724409449" header="0.5118110236220472" footer="0.1574803149606299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E45"/>
  <sheetViews>
    <sheetView zoomScalePageLayoutView="0" workbookViewId="0" topLeftCell="A1">
      <pane ySplit="1" topLeftCell="A2" activePane="bottomLeft" state="frozen"/>
      <selection pane="topLeft" activeCell="B393" sqref="B393"/>
      <selection pane="bottomLeft" activeCell="E42" sqref="A1:E42"/>
    </sheetView>
  </sheetViews>
  <sheetFormatPr defaultColWidth="13.375" defaultRowHeight="12.75"/>
  <cols>
    <col min="1" max="1" width="1.75390625" style="6" customWidth="1"/>
    <col min="2" max="2" width="10.375" style="6" customWidth="1"/>
    <col min="3" max="3" width="12.125" style="6" customWidth="1"/>
    <col min="4" max="4" width="68.125" style="6" customWidth="1"/>
    <col min="5" max="5" width="12.87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488</v>
      </c>
      <c r="B1" s="93"/>
      <c r="C1" s="93"/>
      <c r="D1" s="93"/>
      <c r="E1" s="93"/>
    </row>
    <row r="2" spans="1:5" ht="33" customHeight="1">
      <c r="A2" s="24"/>
      <c r="B2" s="22" t="s">
        <v>24</v>
      </c>
      <c r="C2" s="23" t="s">
        <v>438</v>
      </c>
      <c r="D2" s="23" t="s">
        <v>439</v>
      </c>
      <c r="E2" s="23" t="s">
        <v>27</v>
      </c>
    </row>
    <row r="3" spans="1:5" ht="15">
      <c r="A3" s="26"/>
      <c r="B3" s="90" t="s">
        <v>20</v>
      </c>
      <c r="C3" s="90"/>
      <c r="D3" s="26"/>
      <c r="E3" s="27">
        <f>SUM(E4+E10+E12+E15+E18+E21+E24+E30)</f>
        <v>55637.763</v>
      </c>
    </row>
    <row r="4" spans="1:5" ht="15">
      <c r="A4" s="139" t="s">
        <v>489</v>
      </c>
      <c r="B4" s="140"/>
      <c r="C4" s="140"/>
      <c r="D4" s="141"/>
      <c r="E4" s="29">
        <f>SUM(E5:E9)</f>
        <v>6916.45</v>
      </c>
    </row>
    <row r="5" spans="1:5" ht="30">
      <c r="A5" s="24"/>
      <c r="B5" s="24" t="s">
        <v>474</v>
      </c>
      <c r="C5" s="24" t="s">
        <v>11</v>
      </c>
      <c r="D5" s="24" t="s">
        <v>475</v>
      </c>
      <c r="E5" s="25">
        <v>326</v>
      </c>
    </row>
    <row r="6" spans="1:5" ht="15">
      <c r="A6" s="24"/>
      <c r="B6" s="24" t="s">
        <v>370</v>
      </c>
      <c r="C6" s="24" t="s">
        <v>11</v>
      </c>
      <c r="D6" s="24" t="s">
        <v>373</v>
      </c>
      <c r="E6" s="25">
        <v>2201</v>
      </c>
    </row>
    <row r="7" spans="1:5" ht="15">
      <c r="A7" s="24"/>
      <c r="B7" s="24" t="s">
        <v>103</v>
      </c>
      <c r="C7" s="24" t="s">
        <v>10</v>
      </c>
      <c r="D7" s="24" t="s">
        <v>105</v>
      </c>
      <c r="E7" s="25">
        <v>62.27</v>
      </c>
    </row>
    <row r="8" spans="1:5" ht="15">
      <c r="A8" s="24"/>
      <c r="B8" s="24" t="s">
        <v>185</v>
      </c>
      <c r="C8" s="24" t="s">
        <v>10</v>
      </c>
      <c r="D8" s="24" t="s">
        <v>186</v>
      </c>
      <c r="E8" s="25">
        <v>467.18</v>
      </c>
    </row>
    <row r="9" spans="1:5" ht="18.75" customHeight="1">
      <c r="A9" s="24"/>
      <c r="B9" s="24" t="s">
        <v>395</v>
      </c>
      <c r="C9" s="24" t="s">
        <v>11</v>
      </c>
      <c r="D9" s="24" t="s">
        <v>398</v>
      </c>
      <c r="E9" s="25">
        <v>3860</v>
      </c>
    </row>
    <row r="10" spans="1:5" ht="15">
      <c r="A10" s="139" t="s">
        <v>16</v>
      </c>
      <c r="B10" s="140"/>
      <c r="C10" s="140"/>
      <c r="D10" s="141"/>
      <c r="E10" s="29">
        <f>SUM(E11)</f>
        <v>328.35</v>
      </c>
    </row>
    <row r="11" spans="1:5" ht="15">
      <c r="A11" s="24"/>
      <c r="B11" s="24" t="s">
        <v>226</v>
      </c>
      <c r="C11" s="24" t="s">
        <v>10</v>
      </c>
      <c r="D11" s="24" t="s">
        <v>388</v>
      </c>
      <c r="E11" s="25">
        <v>328.35</v>
      </c>
    </row>
    <row r="12" spans="1:5" ht="15">
      <c r="A12" s="139" t="s">
        <v>19</v>
      </c>
      <c r="B12" s="140"/>
      <c r="C12" s="140"/>
      <c r="D12" s="141"/>
      <c r="E12" s="29">
        <f>SUM(E13:E14)</f>
        <v>1853.35</v>
      </c>
    </row>
    <row r="13" spans="1:5" ht="15">
      <c r="A13" s="24"/>
      <c r="B13" s="24" t="s">
        <v>158</v>
      </c>
      <c r="C13" s="24" t="s">
        <v>10</v>
      </c>
      <c r="D13" s="24" t="s">
        <v>159</v>
      </c>
      <c r="E13" s="25">
        <v>904.35</v>
      </c>
    </row>
    <row r="14" spans="1:5" ht="15">
      <c r="A14" s="24"/>
      <c r="B14" s="24" t="s">
        <v>332</v>
      </c>
      <c r="C14" s="24" t="s">
        <v>11</v>
      </c>
      <c r="D14" s="24" t="s">
        <v>159</v>
      </c>
      <c r="E14" s="25">
        <v>949</v>
      </c>
    </row>
    <row r="15" spans="1:5" ht="14.25" customHeight="1">
      <c r="A15" s="139" t="s">
        <v>21</v>
      </c>
      <c r="B15" s="140"/>
      <c r="C15" s="140"/>
      <c r="D15" s="141"/>
      <c r="E15" s="29">
        <f>SUM(E16:E17)</f>
        <v>25415.115</v>
      </c>
    </row>
    <row r="16" spans="1:5" ht="15">
      <c r="A16" s="24"/>
      <c r="B16" s="24">
        <v>4579.3</v>
      </c>
      <c r="C16" s="24" t="s">
        <v>10</v>
      </c>
      <c r="D16" s="24">
        <v>3</v>
      </c>
      <c r="E16" s="25">
        <f>B16*D16</f>
        <v>13737.900000000001</v>
      </c>
    </row>
    <row r="17" spans="1:5" ht="15">
      <c r="A17" s="24"/>
      <c r="B17" s="24">
        <v>4579.3</v>
      </c>
      <c r="C17" s="24" t="s">
        <v>11</v>
      </c>
      <c r="D17" s="24">
        <v>2.55</v>
      </c>
      <c r="E17" s="25">
        <f>B17*D17</f>
        <v>11677.215</v>
      </c>
    </row>
    <row r="18" spans="1:5" ht="18" customHeight="1">
      <c r="A18" s="139" t="s">
        <v>25</v>
      </c>
      <c r="B18" s="140"/>
      <c r="C18" s="140"/>
      <c r="D18" s="141"/>
      <c r="E18" s="29">
        <f>SUM(E19:E20)</f>
        <v>11906.18</v>
      </c>
    </row>
    <row r="19" spans="1:5" ht="15">
      <c r="A19" s="24"/>
      <c r="B19" s="24">
        <v>4579.3</v>
      </c>
      <c r="C19" s="24" t="s">
        <v>10</v>
      </c>
      <c r="D19" s="24">
        <v>1.3</v>
      </c>
      <c r="E19" s="25">
        <f>B19*D19</f>
        <v>5953.09</v>
      </c>
    </row>
    <row r="20" spans="1:5" ht="13.5" customHeight="1">
      <c r="A20" s="24"/>
      <c r="B20" s="24">
        <v>4579.3</v>
      </c>
      <c r="C20" s="24" t="s">
        <v>11</v>
      </c>
      <c r="D20" s="24">
        <v>1.3</v>
      </c>
      <c r="E20" s="25">
        <f>B20*D20</f>
        <v>5953.09</v>
      </c>
    </row>
    <row r="21" spans="1:5" ht="17.25" customHeight="1">
      <c r="A21" s="139" t="s">
        <v>28</v>
      </c>
      <c r="B21" s="140"/>
      <c r="C21" s="140"/>
      <c r="D21" s="141"/>
      <c r="E21" s="29">
        <f>SUM(E22:E23)</f>
        <v>6685.778</v>
      </c>
    </row>
    <row r="22" spans="1:5" ht="15">
      <c r="A22" s="24"/>
      <c r="B22" s="24" t="s">
        <v>201</v>
      </c>
      <c r="C22" s="24" t="s">
        <v>10</v>
      </c>
      <c r="D22" s="24" t="s">
        <v>268</v>
      </c>
      <c r="E22" s="25">
        <f>B19*0.73</f>
        <v>3342.889</v>
      </c>
    </row>
    <row r="23" spans="1:5" ht="15">
      <c r="A23" s="24"/>
      <c r="B23" s="24"/>
      <c r="C23" s="24" t="s">
        <v>11</v>
      </c>
      <c r="D23" s="24" t="s">
        <v>268</v>
      </c>
      <c r="E23" s="25">
        <f>B20*0.73</f>
        <v>3342.889</v>
      </c>
    </row>
    <row r="24" spans="1:5" ht="15">
      <c r="A24" s="139" t="s">
        <v>22</v>
      </c>
      <c r="B24" s="140"/>
      <c r="C24" s="140"/>
      <c r="D24" s="141"/>
      <c r="E24" s="29">
        <f>SUM(E25:E29)</f>
        <v>2120.4</v>
      </c>
    </row>
    <row r="25" spans="1:5" ht="17.25" customHeight="1">
      <c r="A25" s="24"/>
      <c r="B25" s="24" t="s">
        <v>34</v>
      </c>
      <c r="C25" s="24" t="s">
        <v>11</v>
      </c>
      <c r="D25" s="24" t="s">
        <v>35</v>
      </c>
      <c r="E25" s="25">
        <v>138.65</v>
      </c>
    </row>
    <row r="26" spans="1:5" ht="15">
      <c r="A26" s="24"/>
      <c r="B26" s="24" t="s">
        <v>150</v>
      </c>
      <c r="C26" s="24" t="s">
        <v>10</v>
      </c>
      <c r="D26" s="24" t="s">
        <v>151</v>
      </c>
      <c r="E26" s="25">
        <v>141.75</v>
      </c>
    </row>
    <row r="27" spans="1:5" ht="15">
      <c r="A27" s="24"/>
      <c r="B27" s="24" t="s">
        <v>315</v>
      </c>
      <c r="C27" s="24" t="s">
        <v>11</v>
      </c>
      <c r="D27" s="24" t="s">
        <v>316</v>
      </c>
      <c r="E27" s="25">
        <v>589</v>
      </c>
    </row>
    <row r="28" spans="1:5" ht="16.5" customHeight="1">
      <c r="A28" s="24"/>
      <c r="B28" s="24" t="s">
        <v>34</v>
      </c>
      <c r="C28" s="24" t="s">
        <v>11</v>
      </c>
      <c r="D28" s="24" t="s">
        <v>35</v>
      </c>
      <c r="E28" s="25">
        <v>139</v>
      </c>
    </row>
    <row r="29" spans="1:5" ht="15">
      <c r="A29" s="24"/>
      <c r="B29" s="24" t="s">
        <v>420</v>
      </c>
      <c r="C29" s="24" t="s">
        <v>11</v>
      </c>
      <c r="D29" s="24" t="s">
        <v>313</v>
      </c>
      <c r="E29" s="25">
        <v>1112</v>
      </c>
    </row>
    <row r="30" spans="1:5" ht="15">
      <c r="A30" s="139" t="s">
        <v>347</v>
      </c>
      <c r="B30" s="140"/>
      <c r="C30" s="140"/>
      <c r="D30" s="141"/>
      <c r="E30" s="29">
        <v>412.14</v>
      </c>
    </row>
    <row r="31" spans="1:5" ht="15" customHeight="1">
      <c r="A31" s="142" t="s">
        <v>434</v>
      </c>
      <c r="B31" s="143"/>
      <c r="C31" s="143"/>
      <c r="D31" s="144"/>
      <c r="E31" s="47">
        <v>8425.91</v>
      </c>
    </row>
    <row r="32" spans="1:5" ht="15" customHeight="1">
      <c r="A32" s="113" t="s">
        <v>428</v>
      </c>
      <c r="B32" s="114"/>
      <c r="C32" s="114"/>
      <c r="D32" s="115"/>
      <c r="E32" s="47">
        <v>14562.17</v>
      </c>
    </row>
    <row r="33" spans="1:5" ht="15" customHeight="1">
      <c r="A33" s="113" t="s">
        <v>429</v>
      </c>
      <c r="B33" s="114"/>
      <c r="C33" s="114"/>
      <c r="D33" s="115"/>
      <c r="E33" s="47">
        <v>18356.34</v>
      </c>
    </row>
    <row r="34" spans="1:5" ht="15" customHeight="1">
      <c r="A34" s="116" t="s">
        <v>430</v>
      </c>
      <c r="B34" s="117"/>
      <c r="C34" s="117"/>
      <c r="D34" s="118"/>
      <c r="E34" s="47">
        <f>SUM(E3+E31+E32+E33)</f>
        <v>96982.18299999999</v>
      </c>
    </row>
    <row r="35" spans="1:5" ht="15" customHeight="1">
      <c r="A35" s="113" t="s">
        <v>431</v>
      </c>
      <c r="B35" s="114"/>
      <c r="C35" s="114"/>
      <c r="D35" s="115"/>
      <c r="E35" s="47">
        <v>157329.3</v>
      </c>
    </row>
    <row r="36" spans="1:5" ht="15" customHeight="1">
      <c r="A36" s="113" t="s">
        <v>432</v>
      </c>
      <c r="B36" s="114"/>
      <c r="C36" s="114"/>
      <c r="D36" s="115"/>
      <c r="E36" s="47">
        <v>20887.58</v>
      </c>
    </row>
    <row r="37" spans="1:5" ht="15" customHeight="1">
      <c r="A37" s="113" t="s">
        <v>442</v>
      </c>
      <c r="B37" s="114"/>
      <c r="C37" s="114"/>
      <c r="D37" s="115"/>
      <c r="E37" s="47">
        <v>11316.24</v>
      </c>
    </row>
    <row r="38" spans="1:5" ht="15">
      <c r="A38" s="127" t="s">
        <v>435</v>
      </c>
      <c r="B38" s="128"/>
      <c r="C38" s="128"/>
      <c r="D38" s="129"/>
      <c r="E38" s="47">
        <v>1502.4</v>
      </c>
    </row>
    <row r="39" spans="1:5" ht="15">
      <c r="A39" s="127" t="s">
        <v>443</v>
      </c>
      <c r="B39" s="128"/>
      <c r="C39" s="128"/>
      <c r="D39" s="129"/>
      <c r="E39" s="47">
        <v>0</v>
      </c>
    </row>
    <row r="40" spans="1:5" ht="19.5" customHeight="1">
      <c r="A40" s="130" t="s">
        <v>444</v>
      </c>
      <c r="B40" s="130"/>
      <c r="C40" s="130"/>
      <c r="D40" s="130"/>
      <c r="E40" s="47">
        <f>SUM(E35-E34)</f>
        <v>60347.117</v>
      </c>
    </row>
    <row r="41" spans="1:5" ht="22.5" customHeight="1">
      <c r="A41" s="130" t="s">
        <v>482</v>
      </c>
      <c r="B41" s="130"/>
      <c r="C41" s="130"/>
      <c r="D41" s="130"/>
      <c r="E41" s="47">
        <f>SUM(E36-E39)</f>
        <v>20887.58</v>
      </c>
    </row>
    <row r="42" spans="1:5" ht="33" customHeight="1">
      <c r="A42" s="130" t="s">
        <v>446</v>
      </c>
      <c r="B42" s="130"/>
      <c r="C42" s="130"/>
      <c r="D42" s="130"/>
      <c r="E42" s="47">
        <f>SUM(E37-E34)</f>
        <v>-85665.94299999998</v>
      </c>
    </row>
    <row r="45" ht="12.75">
      <c r="D45" s="6" t="s">
        <v>521</v>
      </c>
    </row>
  </sheetData>
  <sheetProtection/>
  <mergeCells count="22">
    <mergeCell ref="A41:D41"/>
    <mergeCell ref="A42:D42"/>
    <mergeCell ref="A33:D33"/>
    <mergeCell ref="A34:D34"/>
    <mergeCell ref="A35:D35"/>
    <mergeCell ref="A36:D36"/>
    <mergeCell ref="A39:D39"/>
    <mergeCell ref="A40:D40"/>
    <mergeCell ref="A24:D24"/>
    <mergeCell ref="A30:D30"/>
    <mergeCell ref="A37:D37"/>
    <mergeCell ref="A38:D38"/>
    <mergeCell ref="A31:D31"/>
    <mergeCell ref="A32:D32"/>
    <mergeCell ref="A15:D15"/>
    <mergeCell ref="A18:D18"/>
    <mergeCell ref="A21:D21"/>
    <mergeCell ref="A1:E1"/>
    <mergeCell ref="A4:D4"/>
    <mergeCell ref="A10:D10"/>
    <mergeCell ref="A12:D12"/>
    <mergeCell ref="B3:C3"/>
  </mergeCells>
  <printOptions/>
  <pageMargins left="0.5905511811023623" right="0.23" top="0.4724409448818898" bottom="0.35433070866141736" header="0.2755905511811024" footer="0.1574803149606299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2">
    <outlinePr summaryBelow="0"/>
  </sheetPr>
  <dimension ref="A1:E37"/>
  <sheetViews>
    <sheetView zoomScalePageLayoutView="0" workbookViewId="0" topLeftCell="A1">
      <selection activeCell="E37" sqref="A1:E37"/>
    </sheetView>
  </sheetViews>
  <sheetFormatPr defaultColWidth="13.375" defaultRowHeight="12.75"/>
  <cols>
    <col min="1" max="1" width="2.875" style="6" customWidth="1"/>
    <col min="2" max="2" width="16.00390625" style="6" customWidth="1"/>
    <col min="3" max="3" width="12.125" style="6" customWidth="1"/>
    <col min="4" max="4" width="51.375" style="6" customWidth="1"/>
    <col min="5" max="5" width="14.87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492</v>
      </c>
      <c r="B1" s="93"/>
      <c r="C1" s="93"/>
      <c r="D1" s="93"/>
      <c r="E1" s="93"/>
    </row>
    <row r="2" spans="1:5" ht="33" customHeight="1">
      <c r="A2" s="24"/>
      <c r="B2" s="22" t="s">
        <v>24</v>
      </c>
      <c r="C2" s="23" t="s">
        <v>438</v>
      </c>
      <c r="D2" s="23" t="s">
        <v>439</v>
      </c>
      <c r="E2" s="23" t="s">
        <v>27</v>
      </c>
    </row>
    <row r="3" spans="1:5" ht="15">
      <c r="A3" s="26"/>
      <c r="B3" s="90" t="s">
        <v>20</v>
      </c>
      <c r="C3" s="90"/>
      <c r="D3" s="26"/>
      <c r="E3" s="27">
        <f>SUM(E4+E9+E16+E18+E21+E24+E26)</f>
        <v>64815.200000000004</v>
      </c>
    </row>
    <row r="4" spans="1:5" ht="15">
      <c r="A4" s="139" t="s">
        <v>490</v>
      </c>
      <c r="B4" s="140"/>
      <c r="C4" s="140"/>
      <c r="D4" s="141"/>
      <c r="E4" s="29">
        <f>SUM(E5:E8)</f>
        <v>17789.68</v>
      </c>
    </row>
    <row r="5" spans="1:5" ht="15">
      <c r="A5" s="24"/>
      <c r="B5" s="24" t="s">
        <v>466</v>
      </c>
      <c r="C5" s="24" t="s">
        <v>6</v>
      </c>
      <c r="D5" s="24" t="s">
        <v>471</v>
      </c>
      <c r="E5" s="25">
        <v>684</v>
      </c>
    </row>
    <row r="6" spans="1:5" ht="15">
      <c r="A6" s="24"/>
      <c r="B6" s="24" t="s">
        <v>297</v>
      </c>
      <c r="C6" s="24" t="s">
        <v>11</v>
      </c>
      <c r="D6" s="24" t="s">
        <v>183</v>
      </c>
      <c r="E6" s="25">
        <v>43</v>
      </c>
    </row>
    <row r="7" spans="1:5" ht="15">
      <c r="A7" s="24"/>
      <c r="B7" s="24" t="s">
        <v>111</v>
      </c>
      <c r="C7" s="24" t="s">
        <v>10</v>
      </c>
      <c r="D7" s="24" t="s">
        <v>112</v>
      </c>
      <c r="E7" s="25">
        <v>16792.68</v>
      </c>
    </row>
    <row r="8" spans="1:5" ht="15">
      <c r="A8" s="24"/>
      <c r="B8" s="24" t="s">
        <v>410</v>
      </c>
      <c r="C8" s="24" t="s">
        <v>11</v>
      </c>
      <c r="D8" s="24" t="s">
        <v>394</v>
      </c>
      <c r="E8" s="25">
        <v>270</v>
      </c>
    </row>
    <row r="9" spans="1:5" ht="15">
      <c r="A9" s="139" t="s">
        <v>15</v>
      </c>
      <c r="B9" s="140"/>
      <c r="C9" s="140"/>
      <c r="D9" s="141"/>
      <c r="E9" s="29">
        <f>SUM(E10:E15)</f>
        <v>5870.299999999999</v>
      </c>
    </row>
    <row r="10" spans="1:5" ht="15">
      <c r="A10" s="24"/>
      <c r="B10" s="24" t="s">
        <v>146</v>
      </c>
      <c r="C10" s="24" t="s">
        <v>10</v>
      </c>
      <c r="D10" s="24" t="s">
        <v>147</v>
      </c>
      <c r="E10" s="25">
        <v>2144.1</v>
      </c>
    </row>
    <row r="11" spans="1:5" ht="15.75" customHeight="1">
      <c r="A11" s="24"/>
      <c r="B11" s="24" t="s">
        <v>216</v>
      </c>
      <c r="C11" s="24" t="s">
        <v>10</v>
      </c>
      <c r="D11" s="24" t="s">
        <v>217</v>
      </c>
      <c r="E11" s="25">
        <v>1200</v>
      </c>
    </row>
    <row r="12" spans="1:5" ht="15">
      <c r="A12" s="24"/>
      <c r="B12" s="24" t="s">
        <v>231</v>
      </c>
      <c r="C12" s="24" t="s">
        <v>10</v>
      </c>
      <c r="D12" s="24" t="s">
        <v>232</v>
      </c>
      <c r="E12" s="25">
        <v>371</v>
      </c>
    </row>
    <row r="13" spans="1:5" ht="15" customHeight="1">
      <c r="A13" s="24"/>
      <c r="B13" s="24" t="s">
        <v>344</v>
      </c>
      <c r="C13" s="24" t="s">
        <v>11</v>
      </c>
      <c r="D13" s="24" t="s">
        <v>345</v>
      </c>
      <c r="E13" s="25">
        <v>92.96</v>
      </c>
    </row>
    <row r="14" spans="1:5" ht="15">
      <c r="A14" s="24"/>
      <c r="B14" s="24" t="s">
        <v>370</v>
      </c>
      <c r="C14" s="24" t="s">
        <v>11</v>
      </c>
      <c r="D14" s="24" t="s">
        <v>374</v>
      </c>
      <c r="E14" s="25">
        <v>1228</v>
      </c>
    </row>
    <row r="15" spans="1:5" ht="30">
      <c r="A15" s="24"/>
      <c r="B15" s="24" t="s">
        <v>344</v>
      </c>
      <c r="C15" s="24" t="s">
        <v>11</v>
      </c>
      <c r="D15" s="24" t="s">
        <v>363</v>
      </c>
      <c r="E15" s="25">
        <f>417.12*2</f>
        <v>834.24</v>
      </c>
    </row>
    <row r="16" spans="1:5" ht="15">
      <c r="A16" s="139" t="s">
        <v>19</v>
      </c>
      <c r="B16" s="140"/>
      <c r="C16" s="140"/>
      <c r="D16" s="141"/>
      <c r="E16" s="29">
        <f>SUM(E17)</f>
        <v>9916</v>
      </c>
    </row>
    <row r="17" spans="1:5" ht="58.5" customHeight="1">
      <c r="A17" s="24"/>
      <c r="B17" s="24" t="s">
        <v>60</v>
      </c>
      <c r="C17" s="24" t="s">
        <v>9</v>
      </c>
      <c r="D17" s="24" t="s">
        <v>61</v>
      </c>
      <c r="E17" s="25">
        <v>9916</v>
      </c>
    </row>
    <row r="18" spans="1:5" ht="19.5" customHeight="1">
      <c r="A18" s="139" t="s">
        <v>21</v>
      </c>
      <c r="B18" s="140"/>
      <c r="C18" s="140"/>
      <c r="D18" s="141"/>
      <c r="E18" s="29">
        <f>SUM(E19:E20)</f>
        <v>20859.120000000003</v>
      </c>
    </row>
    <row r="19" spans="1:5" ht="15">
      <c r="A19" s="24"/>
      <c r="B19" s="24">
        <v>3758.4</v>
      </c>
      <c r="C19" s="24" t="s">
        <v>10</v>
      </c>
      <c r="D19" s="24">
        <v>3</v>
      </c>
      <c r="E19" s="25">
        <f>B19*D19</f>
        <v>11275.2</v>
      </c>
    </row>
    <row r="20" spans="1:5" ht="15">
      <c r="A20" s="24"/>
      <c r="B20" s="24">
        <v>3758.4</v>
      </c>
      <c r="C20" s="24" t="s">
        <v>11</v>
      </c>
      <c r="D20" s="24">
        <v>2.55</v>
      </c>
      <c r="E20" s="25">
        <f>B20*D20</f>
        <v>9583.92</v>
      </c>
    </row>
    <row r="21" spans="1:5" ht="19.5" customHeight="1">
      <c r="A21" s="139" t="s">
        <v>25</v>
      </c>
      <c r="B21" s="140"/>
      <c r="C21" s="140"/>
      <c r="D21" s="141"/>
      <c r="E21" s="29">
        <f>SUM(E22:E23)</f>
        <v>9771.84</v>
      </c>
    </row>
    <row r="22" spans="1:5" ht="15">
      <c r="A22" s="24"/>
      <c r="B22" s="24">
        <v>3758.4</v>
      </c>
      <c r="C22" s="24" t="s">
        <v>10</v>
      </c>
      <c r="D22" s="24">
        <v>1.3</v>
      </c>
      <c r="E22" s="25">
        <f>B22*D22</f>
        <v>4885.92</v>
      </c>
    </row>
    <row r="23" spans="1:5" ht="15">
      <c r="A23" s="24"/>
      <c r="B23" s="24">
        <v>3758.4</v>
      </c>
      <c r="C23" s="24" t="s">
        <v>11</v>
      </c>
      <c r="D23" s="24">
        <v>1.3</v>
      </c>
      <c r="E23" s="25">
        <f>B23*D23</f>
        <v>4885.92</v>
      </c>
    </row>
    <row r="24" spans="1:5" ht="15">
      <c r="A24" s="139" t="s">
        <v>22</v>
      </c>
      <c r="B24" s="140"/>
      <c r="C24" s="140"/>
      <c r="D24" s="141"/>
      <c r="E24" s="29">
        <f>SUM(E25)</f>
        <v>270</v>
      </c>
    </row>
    <row r="25" spans="1:5" ht="15">
      <c r="A25" s="24"/>
      <c r="B25" s="24" t="s">
        <v>420</v>
      </c>
      <c r="C25" s="24" t="s">
        <v>11</v>
      </c>
      <c r="D25" s="24" t="s">
        <v>168</v>
      </c>
      <c r="E25" s="25">
        <v>270</v>
      </c>
    </row>
    <row r="26" spans="1:5" ht="15">
      <c r="A26" s="139" t="s">
        <v>491</v>
      </c>
      <c r="B26" s="140"/>
      <c r="C26" s="140"/>
      <c r="D26" s="141"/>
      <c r="E26" s="29">
        <v>338.26</v>
      </c>
    </row>
    <row r="27" spans="1:5" ht="15" customHeight="1">
      <c r="A27" s="113" t="s">
        <v>428</v>
      </c>
      <c r="B27" s="114"/>
      <c r="C27" s="114"/>
      <c r="D27" s="115"/>
      <c r="E27" s="47">
        <v>17927.57</v>
      </c>
    </row>
    <row r="28" spans="1:5" ht="15" customHeight="1">
      <c r="A28" s="113" t="s">
        <v>429</v>
      </c>
      <c r="B28" s="114"/>
      <c r="C28" s="114"/>
      <c r="D28" s="115"/>
      <c r="E28" s="47">
        <v>14060.01</v>
      </c>
    </row>
    <row r="29" spans="1:5" ht="15" customHeight="1">
      <c r="A29" s="116" t="s">
        <v>430</v>
      </c>
      <c r="B29" s="117"/>
      <c r="C29" s="117"/>
      <c r="D29" s="118"/>
      <c r="E29" s="47">
        <f>SUM(E3+E27+E28)</f>
        <v>96802.78</v>
      </c>
    </row>
    <row r="30" spans="1:5" ht="15" customHeight="1">
      <c r="A30" s="113" t="s">
        <v>431</v>
      </c>
      <c r="B30" s="114"/>
      <c r="C30" s="114"/>
      <c r="D30" s="115"/>
      <c r="E30" s="47">
        <v>118990.9</v>
      </c>
    </row>
    <row r="31" spans="1:5" ht="15" customHeight="1">
      <c r="A31" s="113" t="s">
        <v>432</v>
      </c>
      <c r="B31" s="114"/>
      <c r="C31" s="114"/>
      <c r="D31" s="115"/>
      <c r="E31" s="47">
        <v>17514.1</v>
      </c>
    </row>
    <row r="32" spans="1:5" ht="15" customHeight="1">
      <c r="A32" s="113" t="s">
        <v>442</v>
      </c>
      <c r="B32" s="114"/>
      <c r="C32" s="114"/>
      <c r="D32" s="115"/>
      <c r="E32" s="47">
        <v>13600.42</v>
      </c>
    </row>
    <row r="33" spans="1:5" ht="15">
      <c r="A33" s="127" t="s">
        <v>435</v>
      </c>
      <c r="B33" s="128"/>
      <c r="C33" s="128"/>
      <c r="D33" s="129"/>
      <c r="E33" s="47">
        <v>2001.82</v>
      </c>
    </row>
    <row r="34" spans="1:5" ht="15">
      <c r="A34" s="127" t="s">
        <v>443</v>
      </c>
      <c r="B34" s="128"/>
      <c r="C34" s="128"/>
      <c r="D34" s="129"/>
      <c r="E34" s="47">
        <v>0</v>
      </c>
    </row>
    <row r="35" spans="1:5" ht="30.75" customHeight="1">
      <c r="A35" s="130" t="s">
        <v>444</v>
      </c>
      <c r="B35" s="130"/>
      <c r="C35" s="130"/>
      <c r="D35" s="130"/>
      <c r="E35" s="47">
        <f>SUM(E30-E29)</f>
        <v>22188.119999999995</v>
      </c>
    </row>
    <row r="36" spans="1:5" ht="22.5" customHeight="1">
      <c r="A36" s="130" t="s">
        <v>482</v>
      </c>
      <c r="B36" s="130"/>
      <c r="C36" s="130"/>
      <c r="D36" s="130"/>
      <c r="E36" s="47">
        <f>SUM(E31-E34)</f>
        <v>17514.1</v>
      </c>
    </row>
    <row r="37" spans="1:5" ht="33" customHeight="1">
      <c r="A37" s="130" t="s">
        <v>446</v>
      </c>
      <c r="B37" s="130"/>
      <c r="C37" s="130"/>
      <c r="D37" s="130"/>
      <c r="E37" s="47">
        <f>SUM(E32-E29)</f>
        <v>-83202.36</v>
      </c>
    </row>
  </sheetData>
  <sheetProtection/>
  <mergeCells count="20">
    <mergeCell ref="A33:D33"/>
    <mergeCell ref="A34:D34"/>
    <mergeCell ref="A24:D24"/>
    <mergeCell ref="A26:D26"/>
    <mergeCell ref="B3:C3"/>
    <mergeCell ref="A4:D4"/>
    <mergeCell ref="A31:D31"/>
    <mergeCell ref="A32:D32"/>
    <mergeCell ref="A18:D18"/>
    <mergeCell ref="A21:D21"/>
    <mergeCell ref="A9:D9"/>
    <mergeCell ref="A16:D16"/>
    <mergeCell ref="A37:D37"/>
    <mergeCell ref="A1:E1"/>
    <mergeCell ref="A27:D27"/>
    <mergeCell ref="A28:D28"/>
    <mergeCell ref="A29:D29"/>
    <mergeCell ref="A30:D30"/>
    <mergeCell ref="A35:D35"/>
    <mergeCell ref="A36:D36"/>
  </mergeCells>
  <printOptions/>
  <pageMargins left="0.46" right="0.25" top="0.88" bottom="1" header="0.38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0">
    <outlinePr summaryBelow="0"/>
  </sheetPr>
  <dimension ref="A1:E41"/>
  <sheetViews>
    <sheetView zoomScalePageLayoutView="0" workbookViewId="0" topLeftCell="A19">
      <selection activeCell="E41" sqref="A1:E41"/>
    </sheetView>
  </sheetViews>
  <sheetFormatPr defaultColWidth="13.375" defaultRowHeight="12.75"/>
  <cols>
    <col min="1" max="1" width="2.00390625" style="6" customWidth="1"/>
    <col min="2" max="2" width="9.00390625" style="6" customWidth="1"/>
    <col min="3" max="3" width="11.625" style="6" customWidth="1"/>
    <col min="4" max="4" width="60.75390625" style="6" customWidth="1"/>
    <col min="5" max="5" width="12.87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493</v>
      </c>
      <c r="B1" s="93"/>
      <c r="C1" s="93"/>
      <c r="D1" s="93"/>
      <c r="E1" s="93"/>
    </row>
    <row r="2" spans="1:5" ht="33" customHeight="1">
      <c r="A2" s="24"/>
      <c r="B2" s="22" t="s">
        <v>24</v>
      </c>
      <c r="C2" s="23" t="s">
        <v>438</v>
      </c>
      <c r="D2" s="23" t="s">
        <v>439</v>
      </c>
      <c r="E2" s="23" t="s">
        <v>27</v>
      </c>
    </row>
    <row r="3" spans="1:5" ht="15">
      <c r="A3" s="26"/>
      <c r="B3" s="90" t="s">
        <v>20</v>
      </c>
      <c r="C3" s="90"/>
      <c r="D3" s="26"/>
      <c r="E3" s="27">
        <f>SUM(E4+E15+E17+E21+E25+E27+E29)</f>
        <v>69906.14</v>
      </c>
    </row>
    <row r="4" spans="1:5" ht="15">
      <c r="A4" s="139" t="s">
        <v>495</v>
      </c>
      <c r="B4" s="140"/>
      <c r="C4" s="140"/>
      <c r="D4" s="141"/>
      <c r="E4" s="29">
        <f>SUM(E5:E14)</f>
        <v>9130.880000000001</v>
      </c>
    </row>
    <row r="5" spans="1:5" ht="15">
      <c r="A5" s="40"/>
      <c r="B5" s="24" t="s">
        <v>474</v>
      </c>
      <c r="C5" s="24" t="s">
        <v>9</v>
      </c>
      <c r="D5" s="24" t="s">
        <v>494</v>
      </c>
      <c r="E5" s="25">
        <v>661</v>
      </c>
    </row>
    <row r="6" spans="1:5" ht="16.5" customHeight="1">
      <c r="A6" s="24"/>
      <c r="B6" s="24" t="s">
        <v>466</v>
      </c>
      <c r="C6" s="24" t="s">
        <v>9</v>
      </c>
      <c r="D6" s="24" t="s">
        <v>472</v>
      </c>
      <c r="E6" s="25">
        <v>1672</v>
      </c>
    </row>
    <row r="7" spans="1:5" ht="15">
      <c r="A7" s="24"/>
      <c r="B7" s="24" t="s">
        <v>138</v>
      </c>
      <c r="C7" s="24" t="s">
        <v>10</v>
      </c>
      <c r="D7" s="24" t="s">
        <v>139</v>
      </c>
      <c r="E7" s="25">
        <v>264</v>
      </c>
    </row>
    <row r="8" spans="1:5" ht="15">
      <c r="A8" s="24"/>
      <c r="B8" s="24" t="s">
        <v>271</v>
      </c>
      <c r="C8" s="24" t="s">
        <v>11</v>
      </c>
      <c r="D8" s="24" t="s">
        <v>272</v>
      </c>
      <c r="E8" s="25">
        <v>3014</v>
      </c>
    </row>
    <row r="9" spans="1:5" ht="15">
      <c r="A9" s="24"/>
      <c r="B9" s="24" t="s">
        <v>235</v>
      </c>
      <c r="C9" s="24" t="s">
        <v>10</v>
      </c>
      <c r="D9" s="24" t="s">
        <v>236</v>
      </c>
      <c r="E9" s="25">
        <v>163</v>
      </c>
    </row>
    <row r="10" spans="1:5" ht="15">
      <c r="A10" s="24"/>
      <c r="B10" s="24" t="s">
        <v>111</v>
      </c>
      <c r="C10" s="24" t="s">
        <v>10</v>
      </c>
      <c r="D10" s="24" t="s">
        <v>113</v>
      </c>
      <c r="E10" s="25">
        <v>975.57</v>
      </c>
    </row>
    <row r="11" spans="1:5" ht="15">
      <c r="A11" s="24"/>
      <c r="B11" s="24" t="s">
        <v>215</v>
      </c>
      <c r="C11" s="24" t="s">
        <v>10</v>
      </c>
      <c r="D11" s="24" t="s">
        <v>113</v>
      </c>
      <c r="E11" s="25">
        <v>1027</v>
      </c>
    </row>
    <row r="12" spans="1:5" ht="15">
      <c r="A12" s="24"/>
      <c r="B12" s="24" t="s">
        <v>226</v>
      </c>
      <c r="C12" s="24" t="s">
        <v>10</v>
      </c>
      <c r="D12" s="24" t="s">
        <v>102</v>
      </c>
      <c r="E12" s="25">
        <v>237.31</v>
      </c>
    </row>
    <row r="13" spans="1:5" ht="15">
      <c r="A13" s="24"/>
      <c r="B13" s="24" t="s">
        <v>240</v>
      </c>
      <c r="C13" s="24" t="s">
        <v>10</v>
      </c>
      <c r="D13" s="24" t="s">
        <v>113</v>
      </c>
      <c r="E13" s="25">
        <v>255</v>
      </c>
    </row>
    <row r="14" spans="1:5" ht="15">
      <c r="A14" s="24"/>
      <c r="B14" s="24" t="s">
        <v>410</v>
      </c>
      <c r="C14" s="24" t="s">
        <v>11</v>
      </c>
      <c r="D14" s="24" t="s">
        <v>383</v>
      </c>
      <c r="E14" s="25">
        <v>862</v>
      </c>
    </row>
    <row r="15" spans="1:5" ht="15">
      <c r="A15" s="139" t="s">
        <v>19</v>
      </c>
      <c r="B15" s="140"/>
      <c r="C15" s="140"/>
      <c r="D15" s="141"/>
      <c r="E15" s="29">
        <f>SUM(E16)</f>
        <v>7046</v>
      </c>
    </row>
    <row r="16" spans="1:5" ht="61.5" customHeight="1">
      <c r="A16" s="24"/>
      <c r="B16" s="24" t="s">
        <v>52</v>
      </c>
      <c r="C16" s="24" t="s">
        <v>9</v>
      </c>
      <c r="D16" s="24" t="s">
        <v>53</v>
      </c>
      <c r="E16" s="25">
        <v>7046</v>
      </c>
    </row>
    <row r="17" spans="1:5" ht="13.5" customHeight="1">
      <c r="A17" s="139" t="s">
        <v>21</v>
      </c>
      <c r="B17" s="140"/>
      <c r="C17" s="140"/>
      <c r="D17" s="141"/>
      <c r="E17" s="29">
        <f>SUM(E18:E20)</f>
        <v>34703.119999999995</v>
      </c>
    </row>
    <row r="18" spans="1:5" ht="15">
      <c r="A18" s="24"/>
      <c r="B18" s="24">
        <v>4566.2</v>
      </c>
      <c r="C18" s="24" t="s">
        <v>9</v>
      </c>
      <c r="D18" s="24">
        <v>2.05</v>
      </c>
      <c r="E18" s="25">
        <f>B18*D18</f>
        <v>9360.71</v>
      </c>
    </row>
    <row r="19" spans="1:5" ht="15">
      <c r="A19" s="24"/>
      <c r="B19" s="24">
        <v>4566.2</v>
      </c>
      <c r="C19" s="24" t="s">
        <v>10</v>
      </c>
      <c r="D19" s="24">
        <v>3</v>
      </c>
      <c r="E19" s="25">
        <f>B19*D19</f>
        <v>13698.599999999999</v>
      </c>
    </row>
    <row r="20" spans="1:5" ht="15">
      <c r="A20" s="24"/>
      <c r="B20" s="24">
        <v>4566.2</v>
      </c>
      <c r="C20" s="24" t="s">
        <v>11</v>
      </c>
      <c r="D20" s="24">
        <v>2.55</v>
      </c>
      <c r="E20" s="25">
        <f>B20*D20</f>
        <v>11643.81</v>
      </c>
    </row>
    <row r="21" spans="1:5" ht="18" customHeight="1">
      <c r="A21" s="139" t="s">
        <v>25</v>
      </c>
      <c r="B21" s="140"/>
      <c r="C21" s="140"/>
      <c r="D21" s="141"/>
      <c r="E21" s="29">
        <f>SUM(E22:E24)</f>
        <v>17808.18</v>
      </c>
    </row>
    <row r="22" spans="1:5" ht="15">
      <c r="A22" s="24"/>
      <c r="B22" s="24">
        <v>4566.2</v>
      </c>
      <c r="C22" s="24" t="s">
        <v>9</v>
      </c>
      <c r="D22" s="24">
        <v>1.3</v>
      </c>
      <c r="E22" s="25">
        <f>B22*D22</f>
        <v>5936.06</v>
      </c>
    </row>
    <row r="23" spans="1:5" ht="15">
      <c r="A23" s="24"/>
      <c r="B23" s="24">
        <v>4566.2</v>
      </c>
      <c r="C23" s="24" t="s">
        <v>10</v>
      </c>
      <c r="D23" s="24">
        <v>1.3</v>
      </c>
      <c r="E23" s="25">
        <f>B23*D23</f>
        <v>5936.06</v>
      </c>
    </row>
    <row r="24" spans="1:5" ht="15">
      <c r="A24" s="24"/>
      <c r="B24" s="24">
        <v>4566.2</v>
      </c>
      <c r="C24" s="24" t="s">
        <v>11</v>
      </c>
      <c r="D24" s="24">
        <v>1.3</v>
      </c>
      <c r="E24" s="25">
        <f>B24*D24</f>
        <v>5936.06</v>
      </c>
    </row>
    <row r="25" spans="1:5" ht="20.25" customHeight="1">
      <c r="A25" s="139" t="s">
        <v>28</v>
      </c>
      <c r="B25" s="140"/>
      <c r="C25" s="140"/>
      <c r="D25" s="141"/>
      <c r="E25" s="29">
        <f>SUM(E26)</f>
        <v>598</v>
      </c>
    </row>
    <row r="26" spans="1:5" ht="15">
      <c r="A26" s="24"/>
      <c r="B26" s="24" t="s">
        <v>287</v>
      </c>
      <c r="C26" s="24" t="s">
        <v>11</v>
      </c>
      <c r="D26" s="24" t="s">
        <v>288</v>
      </c>
      <c r="E26" s="25">
        <v>598</v>
      </c>
    </row>
    <row r="27" spans="1:5" ht="16.5" customHeight="1">
      <c r="A27" s="139" t="s">
        <v>22</v>
      </c>
      <c r="B27" s="140"/>
      <c r="C27" s="140"/>
      <c r="D27" s="141"/>
      <c r="E27" s="29">
        <f>SUM(E28)</f>
        <v>209</v>
      </c>
    </row>
    <row r="28" spans="1:5" ht="15">
      <c r="A28" s="24"/>
      <c r="B28" s="24" t="s">
        <v>71</v>
      </c>
      <c r="C28" s="24" t="s">
        <v>9</v>
      </c>
      <c r="D28" s="24" t="s">
        <v>72</v>
      </c>
      <c r="E28" s="25">
        <v>209</v>
      </c>
    </row>
    <row r="29" spans="1:5" ht="17.25" customHeight="1">
      <c r="A29" s="139" t="s">
        <v>347</v>
      </c>
      <c r="B29" s="140"/>
      <c r="C29" s="140"/>
      <c r="D29" s="141"/>
      <c r="E29" s="29">
        <v>410.96</v>
      </c>
    </row>
    <row r="30" spans="1:5" ht="15" customHeight="1">
      <c r="A30" s="142" t="s">
        <v>434</v>
      </c>
      <c r="B30" s="143"/>
      <c r="C30" s="143"/>
      <c r="D30" s="144"/>
      <c r="E30" s="47">
        <v>12602.71</v>
      </c>
    </row>
    <row r="31" spans="1:5" ht="15" customHeight="1">
      <c r="A31" s="113" t="s">
        <v>428</v>
      </c>
      <c r="B31" s="114"/>
      <c r="C31" s="114"/>
      <c r="D31" s="115"/>
      <c r="E31" s="47">
        <v>21780.77</v>
      </c>
    </row>
    <row r="32" spans="1:5" ht="15" customHeight="1">
      <c r="A32" s="113" t="s">
        <v>429</v>
      </c>
      <c r="B32" s="114"/>
      <c r="C32" s="114"/>
      <c r="D32" s="115"/>
      <c r="E32" s="47">
        <v>17947.43</v>
      </c>
    </row>
    <row r="33" spans="1:5" ht="15" customHeight="1">
      <c r="A33" s="116" t="s">
        <v>430</v>
      </c>
      <c r="B33" s="117"/>
      <c r="C33" s="117"/>
      <c r="D33" s="118"/>
      <c r="E33" s="47">
        <f>SUM(E3+E30+E31+E32)</f>
        <v>122237.05000000002</v>
      </c>
    </row>
    <row r="34" spans="1:5" ht="15" customHeight="1">
      <c r="A34" s="113" t="s">
        <v>431</v>
      </c>
      <c r="B34" s="114"/>
      <c r="C34" s="114"/>
      <c r="D34" s="115"/>
      <c r="E34" s="47">
        <v>152968.2</v>
      </c>
    </row>
    <row r="35" spans="1:5" ht="15" customHeight="1">
      <c r="A35" s="113" t="s">
        <v>432</v>
      </c>
      <c r="B35" s="114"/>
      <c r="C35" s="114"/>
      <c r="D35" s="115"/>
      <c r="E35" s="47">
        <v>21278.74</v>
      </c>
    </row>
    <row r="36" spans="1:5" ht="15" customHeight="1">
      <c r="A36" s="113" t="s">
        <v>442</v>
      </c>
      <c r="B36" s="114"/>
      <c r="C36" s="114"/>
      <c r="D36" s="115"/>
      <c r="E36" s="47">
        <v>62929.36</v>
      </c>
    </row>
    <row r="37" spans="1:5" ht="15">
      <c r="A37" s="127" t="s">
        <v>435</v>
      </c>
      <c r="B37" s="128"/>
      <c r="C37" s="128"/>
      <c r="D37" s="129"/>
      <c r="E37" s="47">
        <v>8753.84</v>
      </c>
    </row>
    <row r="38" spans="1:5" ht="15">
      <c r="A38" s="127" t="s">
        <v>443</v>
      </c>
      <c r="B38" s="128"/>
      <c r="C38" s="128"/>
      <c r="D38" s="129"/>
      <c r="E38" s="47">
        <v>0</v>
      </c>
    </row>
    <row r="39" spans="1:5" ht="30.75" customHeight="1">
      <c r="A39" s="130" t="s">
        <v>444</v>
      </c>
      <c r="B39" s="130"/>
      <c r="C39" s="130"/>
      <c r="D39" s="130"/>
      <c r="E39" s="47">
        <f>SUM(E34-E33)</f>
        <v>30731.149999999994</v>
      </c>
    </row>
    <row r="40" spans="1:5" ht="18" customHeight="1">
      <c r="A40" s="130" t="s">
        <v>482</v>
      </c>
      <c r="B40" s="130"/>
      <c r="C40" s="130"/>
      <c r="D40" s="130"/>
      <c r="E40" s="47">
        <f>SUM(E35-E38)</f>
        <v>21278.74</v>
      </c>
    </row>
    <row r="41" spans="1:5" ht="33" customHeight="1">
      <c r="A41" s="130" t="s">
        <v>446</v>
      </c>
      <c r="B41" s="130"/>
      <c r="C41" s="130"/>
      <c r="D41" s="130"/>
      <c r="E41" s="47">
        <f>SUM(E36-E33)</f>
        <v>-59307.69000000002</v>
      </c>
    </row>
  </sheetData>
  <sheetProtection/>
  <mergeCells count="21">
    <mergeCell ref="A17:D17"/>
    <mergeCell ref="A25:D25"/>
    <mergeCell ref="A39:D39"/>
    <mergeCell ref="A33:D33"/>
    <mergeCell ref="A40:D40"/>
    <mergeCell ref="A41:D41"/>
    <mergeCell ref="A1:E1"/>
    <mergeCell ref="A4:D4"/>
    <mergeCell ref="A15:D15"/>
    <mergeCell ref="A27:D27"/>
    <mergeCell ref="B3:C3"/>
    <mergeCell ref="A21:D21"/>
    <mergeCell ref="A32:D32"/>
    <mergeCell ref="A31:D31"/>
    <mergeCell ref="A30:D30"/>
    <mergeCell ref="A29:D29"/>
    <mergeCell ref="A38:D38"/>
    <mergeCell ref="A34:D34"/>
    <mergeCell ref="A37:D37"/>
    <mergeCell ref="A36:D36"/>
    <mergeCell ref="A35:D35"/>
  </mergeCells>
  <printOptions/>
  <pageMargins left="0.5118110236220472" right="0.15748031496062992" top="0.3937007874015748" bottom="0.3937007874015748" header="0.196850393700787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8">
    <outlinePr summaryBelow="0"/>
  </sheetPr>
  <dimension ref="A1:D138"/>
  <sheetViews>
    <sheetView zoomScalePageLayoutView="0" workbookViewId="0" topLeftCell="A1">
      <selection activeCell="D47" sqref="A1:D47"/>
    </sheetView>
  </sheetViews>
  <sheetFormatPr defaultColWidth="13.375" defaultRowHeight="12.75"/>
  <cols>
    <col min="1" max="1" width="12.125" style="6" customWidth="1"/>
    <col min="2" max="2" width="22.375" style="6" customWidth="1"/>
    <col min="3" max="3" width="46.875" style="6" customWidth="1"/>
    <col min="4" max="4" width="11.75390625" style="6" customWidth="1"/>
    <col min="5" max="5" width="34.25390625" style="6" bestFit="1" customWidth="1"/>
    <col min="6" max="6" width="16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1:4" ht="15.75">
      <c r="A1" s="93" t="s">
        <v>448</v>
      </c>
      <c r="B1" s="93"/>
      <c r="C1" s="93"/>
      <c r="D1" s="93"/>
    </row>
    <row r="2" spans="1:4" ht="30">
      <c r="A2" s="22" t="s">
        <v>24</v>
      </c>
      <c r="B2" s="23" t="s">
        <v>438</v>
      </c>
      <c r="C2" s="23" t="s">
        <v>439</v>
      </c>
      <c r="D2" s="23" t="s">
        <v>27</v>
      </c>
    </row>
    <row r="3" spans="1:4" ht="15">
      <c r="A3" s="94" t="s">
        <v>12</v>
      </c>
      <c r="B3" s="94"/>
      <c r="C3" s="94"/>
      <c r="D3" s="35">
        <f>SUM(D5)</f>
        <v>25510</v>
      </c>
    </row>
    <row r="4" spans="1:4" ht="15">
      <c r="A4" s="95" t="s">
        <v>18</v>
      </c>
      <c r="B4" s="92"/>
      <c r="C4" s="28"/>
      <c r="D4" s="29"/>
    </row>
    <row r="5" spans="1:4" ht="15">
      <c r="A5" s="24" t="s">
        <v>342</v>
      </c>
      <c r="B5" s="24" t="s">
        <v>11</v>
      </c>
      <c r="C5" s="24" t="s">
        <v>343</v>
      </c>
      <c r="D5" s="25">
        <v>25510</v>
      </c>
    </row>
    <row r="6" spans="1:4" ht="15.75" thickBot="1">
      <c r="A6" s="96" t="s">
        <v>20</v>
      </c>
      <c r="B6" s="96"/>
      <c r="C6" s="96"/>
      <c r="D6" s="36">
        <f>SUM(D7+D12+D15+D17+D21+D25+D32)</f>
        <v>81697.15833333334</v>
      </c>
    </row>
    <row r="7" spans="1:4" ht="15.75" thickTop="1">
      <c r="A7" s="97" t="s">
        <v>449</v>
      </c>
      <c r="B7" s="98"/>
      <c r="C7" s="28"/>
      <c r="D7" s="29">
        <f>SUM(D8:D11)</f>
        <v>12895.5</v>
      </c>
    </row>
    <row r="8" spans="1:4" ht="15">
      <c r="A8" s="24" t="s">
        <v>258</v>
      </c>
      <c r="B8" s="24" t="s">
        <v>10</v>
      </c>
      <c r="C8" s="24" t="s">
        <v>259</v>
      </c>
      <c r="D8" s="25">
        <v>2066</v>
      </c>
    </row>
    <row r="9" spans="1:4" ht="15">
      <c r="A9" s="24" t="s">
        <v>134</v>
      </c>
      <c r="B9" s="24" t="s">
        <v>10</v>
      </c>
      <c r="C9" s="24" t="s">
        <v>135</v>
      </c>
      <c r="D9" s="25">
        <v>5765</v>
      </c>
    </row>
    <row r="10" spans="1:4" ht="15">
      <c r="A10" s="24" t="s">
        <v>146</v>
      </c>
      <c r="B10" s="24" t="s">
        <v>10</v>
      </c>
      <c r="C10" s="24" t="s">
        <v>148</v>
      </c>
      <c r="D10" s="25">
        <v>971.5</v>
      </c>
    </row>
    <row r="11" spans="1:4" ht="15">
      <c r="A11" s="24" t="s">
        <v>292</v>
      </c>
      <c r="B11" s="24" t="s">
        <v>11</v>
      </c>
      <c r="C11" s="24" t="s">
        <v>104</v>
      </c>
      <c r="D11" s="25">
        <v>4093</v>
      </c>
    </row>
    <row r="12" spans="1:4" ht="15">
      <c r="A12" s="91" t="s">
        <v>16</v>
      </c>
      <c r="B12" s="92"/>
      <c r="C12" s="28"/>
      <c r="D12" s="29">
        <f>SUM(D13:D14)</f>
        <v>7657</v>
      </c>
    </row>
    <row r="13" spans="1:4" ht="15">
      <c r="A13" s="24" t="s">
        <v>242</v>
      </c>
      <c r="B13" s="24" t="s">
        <v>10</v>
      </c>
      <c r="C13" s="24" t="s">
        <v>102</v>
      </c>
      <c r="D13" s="25">
        <v>836</v>
      </c>
    </row>
    <row r="14" spans="1:4" ht="15">
      <c r="A14" s="24" t="s">
        <v>387</v>
      </c>
      <c r="B14" s="24" t="s">
        <v>11</v>
      </c>
      <c r="C14" s="24" t="s">
        <v>102</v>
      </c>
      <c r="D14" s="25">
        <v>6821</v>
      </c>
    </row>
    <row r="15" spans="1:4" ht="15">
      <c r="A15" s="91" t="s">
        <v>19</v>
      </c>
      <c r="B15" s="92"/>
      <c r="C15" s="28"/>
      <c r="D15" s="29">
        <f>SUM(D16)</f>
        <v>376.98333333333335</v>
      </c>
    </row>
    <row r="16" spans="1:4" ht="15">
      <c r="A16" s="24" t="s">
        <v>155</v>
      </c>
      <c r="B16" s="24" t="s">
        <v>10</v>
      </c>
      <c r="C16" s="24" t="s">
        <v>156</v>
      </c>
      <c r="D16" s="25">
        <f>1130.95/3</f>
        <v>376.98333333333335</v>
      </c>
    </row>
    <row r="17" spans="1:4" ht="15">
      <c r="A17" s="91" t="s">
        <v>440</v>
      </c>
      <c r="B17" s="92"/>
      <c r="C17" s="28"/>
      <c r="D17" s="29">
        <f>SUM(D18:D20)</f>
        <v>35754.2</v>
      </c>
    </row>
    <row r="18" spans="1:4" ht="15">
      <c r="A18" s="24">
        <v>4704.5</v>
      </c>
      <c r="B18" s="24" t="s">
        <v>9</v>
      </c>
      <c r="C18" s="24">
        <v>2.05</v>
      </c>
      <c r="D18" s="25">
        <f>A18*C18</f>
        <v>9644.224999999999</v>
      </c>
    </row>
    <row r="19" spans="1:4" ht="15">
      <c r="A19" s="24">
        <v>4704.5</v>
      </c>
      <c r="B19" s="24" t="s">
        <v>10</v>
      </c>
      <c r="C19" s="24">
        <v>3</v>
      </c>
      <c r="D19" s="25">
        <f>A19*C19</f>
        <v>14113.5</v>
      </c>
    </row>
    <row r="20" spans="1:4" ht="15">
      <c r="A20" s="24">
        <v>4704.5</v>
      </c>
      <c r="B20" s="24" t="s">
        <v>11</v>
      </c>
      <c r="C20" s="24">
        <v>2.55</v>
      </c>
      <c r="D20" s="25">
        <f>A20*C20</f>
        <v>11996.474999999999</v>
      </c>
    </row>
    <row r="21" spans="1:4" ht="15">
      <c r="A21" s="91" t="s">
        <v>25</v>
      </c>
      <c r="B21" s="92"/>
      <c r="C21" s="28"/>
      <c r="D21" s="29">
        <f>SUM(D22:D24)</f>
        <v>18347.550000000003</v>
      </c>
    </row>
    <row r="22" spans="1:4" ht="15">
      <c r="A22" s="24">
        <v>4704.5</v>
      </c>
      <c r="B22" s="24" t="s">
        <v>9</v>
      </c>
      <c r="C22" s="24">
        <v>1.3</v>
      </c>
      <c r="D22" s="25">
        <f>A22*C22</f>
        <v>6115.85</v>
      </c>
    </row>
    <row r="23" spans="1:4" ht="15">
      <c r="A23" s="24">
        <v>4704.5</v>
      </c>
      <c r="B23" s="24" t="s">
        <v>10</v>
      </c>
      <c r="C23" s="24">
        <v>1.3</v>
      </c>
      <c r="D23" s="25">
        <f>A23*C23</f>
        <v>6115.85</v>
      </c>
    </row>
    <row r="24" spans="1:4" ht="15">
      <c r="A24" s="24">
        <v>4704.5</v>
      </c>
      <c r="B24" s="24" t="s">
        <v>11</v>
      </c>
      <c r="C24" s="24">
        <v>1.3</v>
      </c>
      <c r="D24" s="25">
        <f>A24*C24</f>
        <v>6115.85</v>
      </c>
    </row>
    <row r="25" spans="1:4" ht="15">
      <c r="A25" s="91" t="s">
        <v>22</v>
      </c>
      <c r="B25" s="92"/>
      <c r="C25" s="28"/>
      <c r="D25" s="29">
        <f>SUM(D27:D31)</f>
        <v>3164.71</v>
      </c>
    </row>
    <row r="26" spans="1:4" ht="15">
      <c r="A26" s="24"/>
      <c r="B26" s="24" t="s">
        <v>9</v>
      </c>
      <c r="C26" s="24" t="s">
        <v>433</v>
      </c>
      <c r="D26" s="25">
        <v>1200</v>
      </c>
    </row>
    <row r="27" spans="1:4" ht="15">
      <c r="A27" s="24" t="s">
        <v>32</v>
      </c>
      <c r="B27" s="24" t="s">
        <v>9</v>
      </c>
      <c r="C27" s="24" t="s">
        <v>66</v>
      </c>
      <c r="D27" s="25">
        <v>509.71</v>
      </c>
    </row>
    <row r="28" spans="1:4" ht="15">
      <c r="A28" s="24" t="s">
        <v>67</v>
      </c>
      <c r="B28" s="24" t="s">
        <v>9</v>
      </c>
      <c r="C28" s="24" t="s">
        <v>68</v>
      </c>
      <c r="D28" s="25">
        <v>573</v>
      </c>
    </row>
    <row r="29" spans="1:4" ht="15">
      <c r="A29" s="24" t="s">
        <v>201</v>
      </c>
      <c r="B29" s="24" t="s">
        <v>10</v>
      </c>
      <c r="C29" s="24" t="s">
        <v>202</v>
      </c>
      <c r="D29" s="25">
        <v>538</v>
      </c>
    </row>
    <row r="30" spans="1:4" ht="15">
      <c r="A30" s="24" t="s">
        <v>281</v>
      </c>
      <c r="B30" s="24" t="s">
        <v>11</v>
      </c>
      <c r="C30" s="24" t="s">
        <v>282</v>
      </c>
      <c r="D30" s="25">
        <v>1034</v>
      </c>
    </row>
    <row r="31" spans="1:4" ht="15">
      <c r="A31" s="24" t="s">
        <v>32</v>
      </c>
      <c r="B31" s="24" t="s">
        <v>11</v>
      </c>
      <c r="C31" s="24" t="s">
        <v>327</v>
      </c>
      <c r="D31" s="25">
        <v>510</v>
      </c>
    </row>
    <row r="32" spans="1:4" ht="15">
      <c r="A32" s="91" t="s">
        <v>29</v>
      </c>
      <c r="B32" s="92"/>
      <c r="C32" s="28"/>
      <c r="D32" s="29">
        <f>SUM(D33:D36)</f>
        <v>3501.2149999999992</v>
      </c>
    </row>
    <row r="33" spans="1:4" ht="15">
      <c r="A33" s="31"/>
      <c r="B33" s="31" t="s">
        <v>9</v>
      </c>
      <c r="C33" s="37" t="s">
        <v>347</v>
      </c>
      <c r="D33" s="25">
        <f>A20*0.09</f>
        <v>423.405</v>
      </c>
    </row>
    <row r="34" spans="1:4" ht="15">
      <c r="A34" s="24" t="s">
        <v>95</v>
      </c>
      <c r="B34" s="24" t="s">
        <v>10</v>
      </c>
      <c r="C34" s="24" t="s">
        <v>96</v>
      </c>
      <c r="D34" s="25">
        <v>2231</v>
      </c>
    </row>
    <row r="35" spans="1:4" ht="15">
      <c r="A35" s="24"/>
      <c r="B35" s="37" t="s">
        <v>10</v>
      </c>
      <c r="C35" s="37" t="s">
        <v>347</v>
      </c>
      <c r="D35" s="25">
        <f>A23*0.09</f>
        <v>423.405</v>
      </c>
    </row>
    <row r="36" spans="1:4" ht="15">
      <c r="A36" s="24" t="s">
        <v>81</v>
      </c>
      <c r="B36" s="37" t="s">
        <v>11</v>
      </c>
      <c r="C36" s="37" t="s">
        <v>347</v>
      </c>
      <c r="D36" s="25">
        <f>A24*0.09</f>
        <v>423.405</v>
      </c>
    </row>
    <row r="37" spans="1:4" ht="15">
      <c r="A37" s="85" t="s">
        <v>428</v>
      </c>
      <c r="B37" s="85"/>
      <c r="C37" s="85"/>
      <c r="D37" s="24">
        <v>24714.38</v>
      </c>
    </row>
    <row r="38" spans="1:4" ht="15">
      <c r="A38" s="85" t="s">
        <v>429</v>
      </c>
      <c r="B38" s="85"/>
      <c r="C38" s="85"/>
      <c r="D38" s="24">
        <v>22424.99</v>
      </c>
    </row>
    <row r="39" spans="1:4" ht="15">
      <c r="A39" s="86" t="s">
        <v>430</v>
      </c>
      <c r="B39" s="86"/>
      <c r="C39" s="86"/>
      <c r="D39" s="29">
        <f>SUM(D3+D6+D37+D38)</f>
        <v>154346.52833333332</v>
      </c>
    </row>
    <row r="40" spans="1:4" ht="15">
      <c r="A40" s="85" t="s">
        <v>431</v>
      </c>
      <c r="B40" s="85"/>
      <c r="C40" s="85"/>
      <c r="D40" s="24">
        <v>189784.2</v>
      </c>
    </row>
    <row r="41" spans="1:4" ht="15">
      <c r="A41" s="85" t="s">
        <v>432</v>
      </c>
      <c r="B41" s="85"/>
      <c r="C41" s="85"/>
      <c r="D41" s="24">
        <v>27934.2</v>
      </c>
    </row>
    <row r="42" spans="1:4" ht="15">
      <c r="A42" s="85" t="s">
        <v>442</v>
      </c>
      <c r="B42" s="85"/>
      <c r="C42" s="85"/>
      <c r="D42" s="24">
        <v>91082.79</v>
      </c>
    </row>
    <row r="43" spans="1:4" ht="15">
      <c r="A43" s="87" t="s">
        <v>435</v>
      </c>
      <c r="B43" s="87"/>
      <c r="C43" s="87"/>
      <c r="D43" s="24">
        <v>13406.42</v>
      </c>
    </row>
    <row r="44" spans="1:4" ht="15">
      <c r="A44" s="87" t="s">
        <v>443</v>
      </c>
      <c r="B44" s="87"/>
      <c r="C44" s="87"/>
      <c r="D44" s="30">
        <v>0</v>
      </c>
    </row>
    <row r="45" spans="1:4" ht="15">
      <c r="A45" s="84" t="s">
        <v>444</v>
      </c>
      <c r="B45" s="84"/>
      <c r="C45" s="84"/>
      <c r="D45" s="25">
        <f>SUM(D40-D39)</f>
        <v>35437.67166666669</v>
      </c>
    </row>
    <row r="46" spans="1:4" ht="15">
      <c r="A46" s="84" t="s">
        <v>445</v>
      </c>
      <c r="B46" s="84"/>
      <c r="C46" s="84"/>
      <c r="D46" s="30">
        <f>SUM(D41-D44)</f>
        <v>27934.2</v>
      </c>
    </row>
    <row r="47" spans="1:4" ht="15">
      <c r="A47" s="84" t="s">
        <v>446</v>
      </c>
      <c r="B47" s="84"/>
      <c r="C47" s="84"/>
      <c r="D47" s="30">
        <f>SUM(D42-D39)</f>
        <v>-63263.73833333333</v>
      </c>
    </row>
    <row r="48" spans="1:4" ht="15">
      <c r="A48" s="34"/>
      <c r="B48" s="34"/>
      <c r="C48" s="34"/>
      <c r="D48" s="34"/>
    </row>
    <row r="49" spans="1:4" ht="15">
      <c r="A49" s="34"/>
      <c r="B49" s="34"/>
      <c r="C49" s="34"/>
      <c r="D49" s="34"/>
    </row>
    <row r="50" spans="1:4" ht="15">
      <c r="A50" s="34"/>
      <c r="B50" s="34"/>
      <c r="C50" s="34"/>
      <c r="D50" s="34"/>
    </row>
    <row r="51" spans="1:4" ht="15">
      <c r="A51" s="34"/>
      <c r="B51" s="34"/>
      <c r="C51" s="34"/>
      <c r="D51" s="34"/>
    </row>
    <row r="52" spans="1:4" ht="15">
      <c r="A52" s="34"/>
      <c r="B52" s="34"/>
      <c r="C52" s="34"/>
      <c r="D52" s="34"/>
    </row>
    <row r="53" spans="1:4" ht="15">
      <c r="A53" s="34"/>
      <c r="B53" s="34"/>
      <c r="C53" s="34"/>
      <c r="D53" s="34"/>
    </row>
    <row r="54" spans="1:4" ht="15">
      <c r="A54" s="34"/>
      <c r="B54" s="34"/>
      <c r="C54" s="34"/>
      <c r="D54" s="34"/>
    </row>
    <row r="55" spans="1:4" ht="15">
      <c r="A55" s="34"/>
      <c r="B55" s="34"/>
      <c r="C55" s="34"/>
      <c r="D55" s="34"/>
    </row>
    <row r="56" spans="1:4" ht="15">
      <c r="A56" s="34"/>
      <c r="B56" s="34"/>
      <c r="C56" s="34"/>
      <c r="D56" s="34"/>
    </row>
    <row r="57" spans="1:4" ht="15">
      <c r="A57" s="34"/>
      <c r="B57" s="34"/>
      <c r="C57" s="34"/>
      <c r="D57" s="34"/>
    </row>
    <row r="58" spans="1:4" ht="15">
      <c r="A58" s="34"/>
      <c r="B58" s="34"/>
      <c r="C58" s="34"/>
      <c r="D58" s="34"/>
    </row>
    <row r="59" spans="1:4" ht="15">
      <c r="A59" s="34"/>
      <c r="B59" s="34"/>
      <c r="C59" s="34"/>
      <c r="D59" s="34"/>
    </row>
    <row r="60" spans="1:4" ht="15">
      <c r="A60" s="34"/>
      <c r="B60" s="34"/>
      <c r="C60" s="34"/>
      <c r="D60" s="34"/>
    </row>
    <row r="61" spans="1:4" ht="15">
      <c r="A61" s="34"/>
      <c r="B61" s="34"/>
      <c r="C61" s="34"/>
      <c r="D61" s="34"/>
    </row>
    <row r="62" spans="1:4" ht="15">
      <c r="A62" s="34"/>
      <c r="B62" s="34"/>
      <c r="C62" s="34"/>
      <c r="D62" s="34"/>
    </row>
    <row r="63" spans="1:4" ht="15">
      <c r="A63" s="34"/>
      <c r="B63" s="34"/>
      <c r="C63" s="34"/>
      <c r="D63" s="34"/>
    </row>
    <row r="64" spans="1:4" ht="15">
      <c r="A64" s="34"/>
      <c r="B64" s="34"/>
      <c r="C64" s="34"/>
      <c r="D64" s="34"/>
    </row>
    <row r="65" spans="1:4" ht="15">
      <c r="A65" s="34"/>
      <c r="B65" s="34"/>
      <c r="C65" s="34"/>
      <c r="D65" s="34"/>
    </row>
    <row r="66" spans="1:4" ht="15">
      <c r="A66" s="34"/>
      <c r="B66" s="34"/>
      <c r="C66" s="34"/>
      <c r="D66" s="34"/>
    </row>
    <row r="67" spans="1:4" ht="15">
      <c r="A67" s="34"/>
      <c r="B67" s="34"/>
      <c r="C67" s="34"/>
      <c r="D67" s="34"/>
    </row>
    <row r="68" spans="1:4" ht="15">
      <c r="A68" s="34"/>
      <c r="B68" s="34"/>
      <c r="C68" s="34"/>
      <c r="D68" s="34"/>
    </row>
    <row r="69" spans="1:4" ht="15">
      <c r="A69" s="34"/>
      <c r="B69" s="34"/>
      <c r="C69" s="34"/>
      <c r="D69" s="34"/>
    </row>
    <row r="70" spans="1:4" ht="15">
      <c r="A70" s="34"/>
      <c r="B70" s="34"/>
      <c r="C70" s="34"/>
      <c r="D70" s="34"/>
    </row>
    <row r="71" spans="1:4" ht="15">
      <c r="A71" s="34"/>
      <c r="B71" s="34"/>
      <c r="C71" s="34"/>
      <c r="D71" s="34"/>
    </row>
    <row r="72" spans="1:4" ht="15">
      <c r="A72" s="34"/>
      <c r="B72" s="34"/>
      <c r="C72" s="34"/>
      <c r="D72" s="34"/>
    </row>
    <row r="73" spans="1:4" ht="15">
      <c r="A73" s="34"/>
      <c r="B73" s="34"/>
      <c r="C73" s="34"/>
      <c r="D73" s="34"/>
    </row>
    <row r="74" spans="1:4" ht="15">
      <c r="A74" s="34"/>
      <c r="B74" s="34"/>
      <c r="C74" s="34"/>
      <c r="D74" s="34"/>
    </row>
    <row r="75" spans="1:4" ht="15">
      <c r="A75" s="34"/>
      <c r="B75" s="34"/>
      <c r="C75" s="34"/>
      <c r="D75" s="34"/>
    </row>
    <row r="76" spans="1:4" ht="15">
      <c r="A76" s="34"/>
      <c r="B76" s="34"/>
      <c r="C76" s="34"/>
      <c r="D76" s="34"/>
    </row>
    <row r="77" spans="1:4" ht="15">
      <c r="A77" s="34"/>
      <c r="B77" s="34"/>
      <c r="C77" s="34"/>
      <c r="D77" s="34"/>
    </row>
    <row r="78" spans="1:4" ht="15">
      <c r="A78" s="34"/>
      <c r="B78" s="34"/>
      <c r="C78" s="34"/>
      <c r="D78" s="34"/>
    </row>
    <row r="79" spans="1:4" ht="15">
      <c r="A79" s="34"/>
      <c r="B79" s="34"/>
      <c r="C79" s="34"/>
      <c r="D79" s="34"/>
    </row>
    <row r="80" spans="1:4" ht="15">
      <c r="A80" s="34"/>
      <c r="B80" s="34"/>
      <c r="C80" s="34"/>
      <c r="D80" s="34"/>
    </row>
    <row r="81" spans="1:4" ht="15">
      <c r="A81" s="34"/>
      <c r="B81" s="34"/>
      <c r="C81" s="34"/>
      <c r="D81" s="34"/>
    </row>
    <row r="82" spans="1:4" ht="15">
      <c r="A82" s="34"/>
      <c r="B82" s="34"/>
      <c r="C82" s="34"/>
      <c r="D82" s="34"/>
    </row>
    <row r="83" spans="1:4" ht="15">
      <c r="A83" s="34"/>
      <c r="B83" s="34"/>
      <c r="C83" s="34"/>
      <c r="D83" s="34"/>
    </row>
    <row r="84" spans="1:4" ht="15">
      <c r="A84" s="34"/>
      <c r="B84" s="34"/>
      <c r="C84" s="34"/>
      <c r="D84" s="34"/>
    </row>
    <row r="85" spans="1:4" ht="15">
      <c r="A85" s="34"/>
      <c r="B85" s="34"/>
      <c r="C85" s="34"/>
      <c r="D85" s="34"/>
    </row>
    <row r="86" spans="1:4" ht="15">
      <c r="A86" s="34"/>
      <c r="B86" s="34"/>
      <c r="C86" s="34"/>
      <c r="D86" s="34"/>
    </row>
    <row r="87" spans="1:4" ht="15">
      <c r="A87" s="34"/>
      <c r="B87" s="34"/>
      <c r="C87" s="34"/>
      <c r="D87" s="34"/>
    </row>
    <row r="88" spans="1:4" ht="15">
      <c r="A88" s="34"/>
      <c r="B88" s="34"/>
      <c r="C88" s="34"/>
      <c r="D88" s="34"/>
    </row>
    <row r="89" spans="1:4" ht="15">
      <c r="A89" s="34"/>
      <c r="B89" s="34"/>
      <c r="C89" s="34"/>
      <c r="D89" s="34"/>
    </row>
    <row r="90" spans="1:4" ht="15">
      <c r="A90" s="34"/>
      <c r="B90" s="34"/>
      <c r="C90" s="34"/>
      <c r="D90" s="34"/>
    </row>
    <row r="91" spans="1:4" ht="15">
      <c r="A91" s="34"/>
      <c r="B91" s="34"/>
      <c r="C91" s="34"/>
      <c r="D91" s="34"/>
    </row>
    <row r="92" spans="1:4" ht="15">
      <c r="A92" s="34"/>
      <c r="B92" s="34"/>
      <c r="C92" s="34"/>
      <c r="D92" s="34"/>
    </row>
    <row r="93" spans="1:4" ht="15">
      <c r="A93" s="34"/>
      <c r="B93" s="34"/>
      <c r="C93" s="34"/>
      <c r="D93" s="34"/>
    </row>
    <row r="94" spans="1:4" ht="15">
      <c r="A94" s="34"/>
      <c r="B94" s="34"/>
      <c r="C94" s="34"/>
      <c r="D94" s="34"/>
    </row>
    <row r="95" spans="1:4" ht="15">
      <c r="A95" s="34"/>
      <c r="B95" s="34"/>
      <c r="C95" s="34"/>
      <c r="D95" s="34"/>
    </row>
    <row r="96" spans="1:4" ht="15">
      <c r="A96" s="34"/>
      <c r="B96" s="34"/>
      <c r="C96" s="34"/>
      <c r="D96" s="34"/>
    </row>
    <row r="97" spans="1:4" ht="15">
      <c r="A97" s="34"/>
      <c r="B97" s="34"/>
      <c r="C97" s="34"/>
      <c r="D97" s="34"/>
    </row>
    <row r="98" spans="1:4" ht="15">
      <c r="A98" s="34"/>
      <c r="B98" s="34"/>
      <c r="C98" s="34"/>
      <c r="D98" s="34"/>
    </row>
    <row r="99" spans="1:4" ht="15">
      <c r="A99" s="34"/>
      <c r="B99" s="34"/>
      <c r="C99" s="34"/>
      <c r="D99" s="34"/>
    </row>
    <row r="100" spans="1:4" ht="15">
      <c r="A100" s="34"/>
      <c r="B100" s="34"/>
      <c r="C100" s="34"/>
      <c r="D100" s="34"/>
    </row>
    <row r="101" spans="1:4" ht="15">
      <c r="A101" s="34"/>
      <c r="B101" s="34"/>
      <c r="C101" s="34"/>
      <c r="D101" s="34"/>
    </row>
    <row r="102" spans="1:4" ht="15">
      <c r="A102" s="34"/>
      <c r="B102" s="34"/>
      <c r="C102" s="34"/>
      <c r="D102" s="34"/>
    </row>
    <row r="103" spans="1:4" ht="15">
      <c r="A103" s="34"/>
      <c r="B103" s="34"/>
      <c r="C103" s="34"/>
      <c r="D103" s="34"/>
    </row>
    <row r="104" spans="1:4" ht="15">
      <c r="A104" s="34"/>
      <c r="B104" s="34"/>
      <c r="C104" s="34"/>
      <c r="D104" s="34"/>
    </row>
    <row r="105" spans="1:4" ht="15">
      <c r="A105" s="34"/>
      <c r="B105" s="34"/>
      <c r="C105" s="34"/>
      <c r="D105" s="34"/>
    </row>
    <row r="106" spans="1:4" ht="15">
      <c r="A106" s="34"/>
      <c r="B106" s="34"/>
      <c r="C106" s="34"/>
      <c r="D106" s="34"/>
    </row>
    <row r="107" spans="1:4" ht="15">
      <c r="A107" s="34"/>
      <c r="B107" s="34"/>
      <c r="C107" s="34"/>
      <c r="D107" s="34"/>
    </row>
    <row r="108" spans="1:4" ht="15">
      <c r="A108" s="34"/>
      <c r="B108" s="34"/>
      <c r="C108" s="34"/>
      <c r="D108" s="34"/>
    </row>
    <row r="109" spans="1:4" ht="15">
      <c r="A109" s="34"/>
      <c r="B109" s="34"/>
      <c r="C109" s="34"/>
      <c r="D109" s="34"/>
    </row>
    <row r="110" spans="1:4" ht="15">
      <c r="A110" s="34"/>
      <c r="B110" s="34"/>
      <c r="C110" s="34"/>
      <c r="D110" s="34"/>
    </row>
    <row r="111" spans="1:4" ht="15">
      <c r="A111" s="34"/>
      <c r="B111" s="34"/>
      <c r="C111" s="34"/>
      <c r="D111" s="34"/>
    </row>
    <row r="112" spans="1:4" ht="15">
      <c r="A112" s="34"/>
      <c r="B112" s="34"/>
      <c r="C112" s="34"/>
      <c r="D112" s="34"/>
    </row>
    <row r="113" spans="1:4" ht="15">
      <c r="A113" s="34"/>
      <c r="B113" s="34"/>
      <c r="C113" s="34"/>
      <c r="D113" s="34"/>
    </row>
    <row r="114" spans="1:4" ht="15">
      <c r="A114" s="34"/>
      <c r="B114" s="34"/>
      <c r="C114" s="34"/>
      <c r="D114" s="34"/>
    </row>
    <row r="115" spans="1:4" ht="15">
      <c r="A115" s="34"/>
      <c r="B115" s="34"/>
      <c r="C115" s="34"/>
      <c r="D115" s="34"/>
    </row>
    <row r="116" spans="1:4" ht="15">
      <c r="A116" s="34"/>
      <c r="B116" s="34"/>
      <c r="C116" s="34"/>
      <c r="D116" s="34"/>
    </row>
    <row r="117" spans="1:4" ht="15">
      <c r="A117" s="34"/>
      <c r="B117" s="34"/>
      <c r="C117" s="34"/>
      <c r="D117" s="34"/>
    </row>
    <row r="118" spans="1:4" ht="15">
      <c r="A118" s="34"/>
      <c r="B118" s="34"/>
      <c r="C118" s="34"/>
      <c r="D118" s="34"/>
    </row>
    <row r="119" spans="1:4" ht="15">
      <c r="A119" s="34"/>
      <c r="B119" s="34"/>
      <c r="C119" s="34"/>
      <c r="D119" s="34"/>
    </row>
    <row r="120" spans="1:4" ht="15">
      <c r="A120" s="34"/>
      <c r="B120" s="34"/>
      <c r="C120" s="34"/>
      <c r="D120" s="34"/>
    </row>
    <row r="121" spans="1:4" ht="15">
      <c r="A121" s="34"/>
      <c r="B121" s="34"/>
      <c r="C121" s="34"/>
      <c r="D121" s="34"/>
    </row>
    <row r="122" spans="1:4" ht="15">
      <c r="A122" s="34"/>
      <c r="B122" s="34"/>
      <c r="C122" s="34"/>
      <c r="D122" s="34"/>
    </row>
    <row r="123" spans="1:4" ht="15">
      <c r="A123" s="34"/>
      <c r="B123" s="34"/>
      <c r="C123" s="34"/>
      <c r="D123" s="34"/>
    </row>
    <row r="124" spans="1:4" ht="15">
      <c r="A124" s="34"/>
      <c r="B124" s="34"/>
      <c r="C124" s="34"/>
      <c r="D124" s="34"/>
    </row>
    <row r="125" spans="1:4" ht="15">
      <c r="A125" s="34"/>
      <c r="B125" s="34"/>
      <c r="C125" s="34"/>
      <c r="D125" s="34"/>
    </row>
    <row r="126" spans="1:4" ht="15">
      <c r="A126" s="34"/>
      <c r="B126" s="34"/>
      <c r="C126" s="34"/>
      <c r="D126" s="34"/>
    </row>
    <row r="127" spans="1:4" ht="15">
      <c r="A127" s="34"/>
      <c r="B127" s="34"/>
      <c r="C127" s="34"/>
      <c r="D127" s="34"/>
    </row>
    <row r="128" spans="1:4" ht="15">
      <c r="A128" s="34"/>
      <c r="B128" s="34"/>
      <c r="C128" s="34"/>
      <c r="D128" s="34"/>
    </row>
    <row r="129" spans="1:4" ht="15">
      <c r="A129" s="34"/>
      <c r="B129" s="34"/>
      <c r="C129" s="34"/>
      <c r="D129" s="34"/>
    </row>
    <row r="130" spans="1:4" ht="15">
      <c r="A130" s="34"/>
      <c r="B130" s="34"/>
      <c r="C130" s="34"/>
      <c r="D130" s="34"/>
    </row>
    <row r="131" spans="1:4" ht="15">
      <c r="A131" s="34"/>
      <c r="B131" s="34"/>
      <c r="C131" s="34"/>
      <c r="D131" s="34"/>
    </row>
    <row r="132" spans="1:4" ht="15">
      <c r="A132" s="34"/>
      <c r="B132" s="34"/>
      <c r="C132" s="34"/>
      <c r="D132" s="34"/>
    </row>
    <row r="133" spans="1:4" ht="15">
      <c r="A133" s="34"/>
      <c r="B133" s="34"/>
      <c r="C133" s="34"/>
      <c r="D133" s="34"/>
    </row>
    <row r="134" spans="1:4" ht="15">
      <c r="A134" s="34"/>
      <c r="B134" s="34"/>
      <c r="C134" s="34"/>
      <c r="D134" s="34"/>
    </row>
    <row r="135" spans="1:4" ht="15">
      <c r="A135" s="34"/>
      <c r="B135" s="34"/>
      <c r="C135" s="34"/>
      <c r="D135" s="34"/>
    </row>
    <row r="136" spans="1:4" ht="15">
      <c r="A136" s="34"/>
      <c r="B136" s="34"/>
      <c r="C136" s="34"/>
      <c r="D136" s="34"/>
    </row>
    <row r="137" spans="1:4" ht="15">
      <c r="A137" s="34"/>
      <c r="B137" s="34"/>
      <c r="C137" s="34"/>
      <c r="D137" s="34"/>
    </row>
    <row r="138" spans="1:4" ht="15">
      <c r="A138" s="34"/>
      <c r="B138" s="34"/>
      <c r="C138" s="34"/>
      <c r="D138" s="34"/>
    </row>
  </sheetData>
  <sheetProtection/>
  <mergeCells count="22">
    <mergeCell ref="A44:C44"/>
    <mergeCell ref="A45:C45"/>
    <mergeCell ref="A32:B32"/>
    <mergeCell ref="A37:C37"/>
    <mergeCell ref="A38:C38"/>
    <mergeCell ref="A39:C39"/>
    <mergeCell ref="A46:C46"/>
    <mergeCell ref="A47:C47"/>
    <mergeCell ref="A7:B7"/>
    <mergeCell ref="A12:B12"/>
    <mergeCell ref="A42:C42"/>
    <mergeCell ref="A43:C43"/>
    <mergeCell ref="A15:B15"/>
    <mergeCell ref="A17:B17"/>
    <mergeCell ref="A40:C40"/>
    <mergeCell ref="A41:C41"/>
    <mergeCell ref="A21:B21"/>
    <mergeCell ref="A25:B25"/>
    <mergeCell ref="A1:D1"/>
    <mergeCell ref="A3:C3"/>
    <mergeCell ref="A4:B4"/>
    <mergeCell ref="A6:C6"/>
  </mergeCells>
  <printOptions/>
  <pageMargins left="0.75" right="0.22" top="0.47" bottom="0.6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36"/>
  <sheetViews>
    <sheetView zoomScalePageLayoutView="0" workbookViewId="0" topLeftCell="A1">
      <selection activeCell="E36" sqref="A1:E36"/>
    </sheetView>
  </sheetViews>
  <sheetFormatPr defaultColWidth="13.375" defaultRowHeight="12.75"/>
  <cols>
    <col min="1" max="1" width="2.125" style="6" customWidth="1"/>
    <col min="2" max="2" width="11.25390625" style="6" customWidth="1"/>
    <col min="3" max="3" width="12.875" style="6" customWidth="1"/>
    <col min="4" max="4" width="56.25390625" style="6" customWidth="1"/>
    <col min="5" max="5" width="16.253906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496</v>
      </c>
      <c r="B1" s="93"/>
      <c r="C1" s="93"/>
      <c r="D1" s="93"/>
      <c r="E1" s="93"/>
    </row>
    <row r="2" spans="1:5" ht="33" customHeight="1">
      <c r="A2" s="24"/>
      <c r="B2" s="22" t="s">
        <v>24</v>
      </c>
      <c r="C2" s="23" t="s">
        <v>438</v>
      </c>
      <c r="D2" s="23" t="s">
        <v>439</v>
      </c>
      <c r="E2" s="23" t="s">
        <v>27</v>
      </c>
    </row>
    <row r="3" spans="1:5" ht="15">
      <c r="A3" s="26"/>
      <c r="B3" s="90" t="s">
        <v>20</v>
      </c>
      <c r="C3" s="90"/>
      <c r="D3" s="26"/>
      <c r="E3" s="27"/>
    </row>
    <row r="4" spans="1:5" ht="15">
      <c r="A4" s="139" t="s">
        <v>13</v>
      </c>
      <c r="B4" s="140"/>
      <c r="C4" s="140"/>
      <c r="D4" s="141"/>
      <c r="E4" s="29"/>
    </row>
    <row r="5" spans="1:5" ht="15">
      <c r="A5" s="24"/>
      <c r="B5" s="24" t="s">
        <v>170</v>
      </c>
      <c r="C5" s="24" t="s">
        <v>10</v>
      </c>
      <c r="D5" s="24" t="s">
        <v>173</v>
      </c>
      <c r="E5" s="25">
        <v>858.57</v>
      </c>
    </row>
    <row r="6" spans="1:5" ht="15">
      <c r="A6" s="24"/>
      <c r="B6" s="24" t="s">
        <v>297</v>
      </c>
      <c r="C6" s="24" t="s">
        <v>11</v>
      </c>
      <c r="D6" s="24" t="s">
        <v>145</v>
      </c>
      <c r="E6" s="25">
        <v>429</v>
      </c>
    </row>
    <row r="7" spans="1:5" ht="16.5" customHeight="1">
      <c r="A7" s="24"/>
      <c r="B7" s="24" t="s">
        <v>466</v>
      </c>
      <c r="C7" s="24" t="s">
        <v>11</v>
      </c>
      <c r="D7" s="24" t="s">
        <v>473</v>
      </c>
      <c r="E7" s="25">
        <v>654</v>
      </c>
    </row>
    <row r="8" spans="1:5" ht="15">
      <c r="A8" s="139" t="s">
        <v>449</v>
      </c>
      <c r="B8" s="140"/>
      <c r="C8" s="140"/>
      <c r="D8" s="141"/>
      <c r="E8" s="29"/>
    </row>
    <row r="9" spans="1:5" ht="15">
      <c r="A9" s="24"/>
      <c r="B9" s="24" t="s">
        <v>138</v>
      </c>
      <c r="C9" s="24" t="s">
        <v>10</v>
      </c>
      <c r="D9" s="24" t="s">
        <v>140</v>
      </c>
      <c r="E9" s="25">
        <v>3112</v>
      </c>
    </row>
    <row r="10" spans="1:5" ht="15">
      <c r="A10" s="24"/>
      <c r="B10" s="24" t="s">
        <v>370</v>
      </c>
      <c r="C10" s="24" t="s">
        <v>11</v>
      </c>
      <c r="D10" s="24" t="s">
        <v>375</v>
      </c>
      <c r="E10" s="25">
        <v>6549</v>
      </c>
    </row>
    <row r="11" spans="1:5" ht="15">
      <c r="A11" s="24"/>
      <c r="B11" s="24" t="s">
        <v>410</v>
      </c>
      <c r="C11" s="24" t="s">
        <v>11</v>
      </c>
      <c r="D11" s="24" t="s">
        <v>223</v>
      </c>
      <c r="E11" s="25">
        <v>584</v>
      </c>
    </row>
    <row r="12" spans="1:5" ht="15">
      <c r="A12" s="24"/>
      <c r="B12" s="24" t="s">
        <v>111</v>
      </c>
      <c r="C12" s="24" t="s">
        <v>10</v>
      </c>
      <c r="D12" s="24" t="s">
        <v>114</v>
      </c>
      <c r="E12" s="25">
        <v>1169.57</v>
      </c>
    </row>
    <row r="13" spans="1:5" ht="15">
      <c r="A13" s="139" t="s">
        <v>19</v>
      </c>
      <c r="B13" s="140"/>
      <c r="C13" s="140"/>
      <c r="D13" s="141"/>
      <c r="E13" s="29"/>
    </row>
    <row r="14" spans="1:5" ht="15">
      <c r="A14" s="24"/>
      <c r="B14" s="24" t="s">
        <v>163</v>
      </c>
      <c r="C14" s="24" t="s">
        <v>10</v>
      </c>
      <c r="D14" s="24" t="s">
        <v>156</v>
      </c>
      <c r="E14" s="25">
        <v>4704.83</v>
      </c>
    </row>
    <row r="15" spans="1:5" ht="15">
      <c r="A15" s="24"/>
      <c r="B15" s="24" t="s">
        <v>132</v>
      </c>
      <c r="C15" s="24" t="s">
        <v>10</v>
      </c>
      <c r="D15" s="24" t="s">
        <v>133</v>
      </c>
      <c r="E15" s="25">
        <v>3936</v>
      </c>
    </row>
    <row r="16" spans="1:5" ht="16.5" customHeight="1">
      <c r="A16" s="139" t="s">
        <v>21</v>
      </c>
      <c r="B16" s="140"/>
      <c r="C16" s="140"/>
      <c r="D16" s="141"/>
      <c r="E16" s="29"/>
    </row>
    <row r="17" spans="1:5" ht="15">
      <c r="A17" s="24"/>
      <c r="B17" s="24">
        <v>2123.8</v>
      </c>
      <c r="C17" s="24" t="s">
        <v>10</v>
      </c>
      <c r="D17" s="24">
        <v>3</v>
      </c>
      <c r="E17" s="25">
        <f>B17*D17</f>
        <v>6371.400000000001</v>
      </c>
    </row>
    <row r="18" spans="1:5" ht="15">
      <c r="A18" s="24"/>
      <c r="B18" s="24">
        <v>2123.8</v>
      </c>
      <c r="C18" s="24" t="s">
        <v>11</v>
      </c>
      <c r="D18" s="24">
        <v>2.55</v>
      </c>
      <c r="E18" s="25">
        <f>B18*D18</f>
        <v>5415.6900000000005</v>
      </c>
    </row>
    <row r="19" spans="1:5" ht="15">
      <c r="A19" s="139" t="s">
        <v>25</v>
      </c>
      <c r="B19" s="140"/>
      <c r="C19" s="140"/>
      <c r="D19" s="141"/>
      <c r="E19" s="29"/>
    </row>
    <row r="20" spans="1:5" ht="15">
      <c r="A20" s="24"/>
      <c r="B20" s="24">
        <v>2123.8</v>
      </c>
      <c r="C20" s="24" t="s">
        <v>10</v>
      </c>
      <c r="D20" s="24">
        <v>1.3</v>
      </c>
      <c r="E20" s="25">
        <f>B20*D20</f>
        <v>2760.9400000000005</v>
      </c>
    </row>
    <row r="21" spans="1:5" ht="15">
      <c r="A21" s="24"/>
      <c r="B21" s="24">
        <v>2123.8</v>
      </c>
      <c r="C21" s="24" t="s">
        <v>11</v>
      </c>
      <c r="D21" s="24">
        <v>1.3</v>
      </c>
      <c r="E21" s="25">
        <f>B21*D21</f>
        <v>2760.9400000000005</v>
      </c>
    </row>
    <row r="22" spans="1:5" ht="15">
      <c r="A22" s="139" t="s">
        <v>22</v>
      </c>
      <c r="B22" s="140"/>
      <c r="C22" s="140"/>
      <c r="D22" s="141"/>
      <c r="E22" s="29"/>
    </row>
    <row r="23" spans="1:5" ht="18" customHeight="1">
      <c r="A23" s="24"/>
      <c r="B23" s="24" t="s">
        <v>167</v>
      </c>
      <c r="C23" s="24" t="s">
        <v>10</v>
      </c>
      <c r="D23" s="24" t="s">
        <v>168</v>
      </c>
      <c r="E23" s="25">
        <v>332.65</v>
      </c>
    </row>
    <row r="24" spans="1:5" ht="16.5" customHeight="1">
      <c r="A24" s="24"/>
      <c r="B24" s="24" t="s">
        <v>73</v>
      </c>
      <c r="C24" s="24" t="s">
        <v>11</v>
      </c>
      <c r="D24" s="24" t="s">
        <v>329</v>
      </c>
      <c r="E24" s="25">
        <v>2508</v>
      </c>
    </row>
    <row r="25" spans="1:5" ht="20.25" customHeight="1">
      <c r="A25" s="139" t="s">
        <v>87</v>
      </c>
      <c r="B25" s="140"/>
      <c r="C25" s="140"/>
      <c r="D25" s="141"/>
      <c r="E25" s="29">
        <v>191.14</v>
      </c>
    </row>
    <row r="26" spans="1:5" ht="15" customHeight="1">
      <c r="A26" s="113" t="s">
        <v>428</v>
      </c>
      <c r="B26" s="114"/>
      <c r="C26" s="114"/>
      <c r="D26" s="115"/>
      <c r="E26" s="47">
        <v>6753.68</v>
      </c>
    </row>
    <row r="27" spans="1:5" ht="15" customHeight="1">
      <c r="A27" s="113" t="s">
        <v>429</v>
      </c>
      <c r="B27" s="114"/>
      <c r="C27" s="114"/>
      <c r="D27" s="115"/>
      <c r="E27" s="47">
        <v>12548.83</v>
      </c>
    </row>
    <row r="28" spans="1:5" ht="15" customHeight="1">
      <c r="A28" s="116" t="s">
        <v>430</v>
      </c>
      <c r="B28" s="117"/>
      <c r="C28" s="117"/>
      <c r="D28" s="118"/>
      <c r="E28" s="47">
        <f>SUM(E3+E26+E27)</f>
        <v>19302.510000000002</v>
      </c>
    </row>
    <row r="29" spans="1:5" ht="15" customHeight="1">
      <c r="A29" s="113" t="s">
        <v>431</v>
      </c>
      <c r="B29" s="114"/>
      <c r="C29" s="114"/>
      <c r="D29" s="115"/>
      <c r="E29" s="47">
        <v>125488.34</v>
      </c>
    </row>
    <row r="30" spans="1:5" ht="15" customHeight="1">
      <c r="A30" s="113" t="s">
        <v>432</v>
      </c>
      <c r="B30" s="114"/>
      <c r="C30" s="114"/>
      <c r="D30" s="115"/>
      <c r="E30" s="47">
        <v>0</v>
      </c>
    </row>
    <row r="31" spans="1:5" ht="15" customHeight="1">
      <c r="A31" s="113" t="s">
        <v>442</v>
      </c>
      <c r="B31" s="114"/>
      <c r="C31" s="114"/>
      <c r="D31" s="115"/>
      <c r="E31" s="47">
        <v>16357.74</v>
      </c>
    </row>
    <row r="32" spans="1:5" ht="15">
      <c r="A32" s="127" t="s">
        <v>435</v>
      </c>
      <c r="B32" s="128"/>
      <c r="C32" s="128"/>
      <c r="D32" s="129"/>
      <c r="E32" s="47">
        <v>0</v>
      </c>
    </row>
    <row r="33" spans="1:5" ht="15">
      <c r="A33" s="127" t="s">
        <v>443</v>
      </c>
      <c r="B33" s="128"/>
      <c r="C33" s="128"/>
      <c r="D33" s="129"/>
      <c r="E33" s="47">
        <v>0</v>
      </c>
    </row>
    <row r="34" spans="1:5" ht="30.75" customHeight="1">
      <c r="A34" s="130" t="s">
        <v>444</v>
      </c>
      <c r="B34" s="130"/>
      <c r="C34" s="130"/>
      <c r="D34" s="130"/>
      <c r="E34" s="47">
        <f>SUM(E29-E28)</f>
        <v>106185.82999999999</v>
      </c>
    </row>
    <row r="35" spans="1:5" ht="18" customHeight="1">
      <c r="A35" s="142" t="s">
        <v>482</v>
      </c>
      <c r="B35" s="143"/>
      <c r="C35" s="143"/>
      <c r="D35" s="144"/>
      <c r="E35" s="47">
        <f>SUM(E30-E33)</f>
        <v>0</v>
      </c>
    </row>
    <row r="36" spans="1:5" ht="33" customHeight="1">
      <c r="A36" s="130" t="s">
        <v>446</v>
      </c>
      <c r="B36" s="130"/>
      <c r="C36" s="130"/>
      <c r="D36" s="130"/>
      <c r="E36" s="47">
        <f>SUM(E31-E28)</f>
        <v>-2944.7700000000023</v>
      </c>
    </row>
  </sheetData>
  <sheetProtection/>
  <mergeCells count="20">
    <mergeCell ref="A35:D35"/>
    <mergeCell ref="A36:D36"/>
    <mergeCell ref="B3:C3"/>
    <mergeCell ref="A16:D16"/>
    <mergeCell ref="A25:D25"/>
    <mergeCell ref="A26:D26"/>
    <mergeCell ref="A31:D31"/>
    <mergeCell ref="A32:D32"/>
    <mergeCell ref="A19:D19"/>
    <mergeCell ref="A22:D22"/>
    <mergeCell ref="A33:D33"/>
    <mergeCell ref="A34:D34"/>
    <mergeCell ref="A1:E1"/>
    <mergeCell ref="A4:D4"/>
    <mergeCell ref="A8:D8"/>
    <mergeCell ref="A13:D13"/>
    <mergeCell ref="A29:D29"/>
    <mergeCell ref="A30:D30"/>
    <mergeCell ref="A27:D27"/>
    <mergeCell ref="A28:D28"/>
  </mergeCells>
  <printOptions/>
  <pageMargins left="0.4724409448818898" right="0.2362204724409449" top="0.984251968503937" bottom="0.35433070866141736" header="0.5118110236220472" footer="0.2362204724409449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outlinePr summaryBelow="0"/>
  </sheetPr>
  <dimension ref="A1:E46"/>
  <sheetViews>
    <sheetView zoomScalePageLayoutView="0" workbookViewId="0" topLeftCell="A1">
      <selection activeCell="E43" sqref="A1:E43"/>
    </sheetView>
  </sheetViews>
  <sheetFormatPr defaultColWidth="13.375" defaultRowHeight="12.75"/>
  <cols>
    <col min="1" max="1" width="3.75390625" style="6" customWidth="1"/>
    <col min="2" max="2" width="14.125" style="6" customWidth="1"/>
    <col min="3" max="3" width="12.75390625" style="6" customWidth="1"/>
    <col min="4" max="4" width="61.875" style="6" customWidth="1"/>
    <col min="5" max="5" width="16.1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497</v>
      </c>
      <c r="B1" s="93"/>
      <c r="C1" s="93"/>
      <c r="D1" s="93"/>
      <c r="E1" s="93"/>
    </row>
    <row r="2" spans="1:5" ht="33" customHeight="1">
      <c r="A2" s="24"/>
      <c r="B2" s="22" t="s">
        <v>24</v>
      </c>
      <c r="C2" s="23" t="s">
        <v>438</v>
      </c>
      <c r="D2" s="23" t="s">
        <v>439</v>
      </c>
      <c r="E2" s="23" t="s">
        <v>27</v>
      </c>
    </row>
    <row r="3" spans="1:5" ht="15">
      <c r="A3" s="26"/>
      <c r="B3" s="90" t="s">
        <v>20</v>
      </c>
      <c r="C3" s="90"/>
      <c r="D3" s="26"/>
      <c r="E3" s="27">
        <f>SUM(E4+E11+E15+E19+E23+E27+E30)</f>
        <v>99551.15</v>
      </c>
    </row>
    <row r="4" spans="1:5" ht="15">
      <c r="A4" s="139" t="s">
        <v>449</v>
      </c>
      <c r="B4" s="140"/>
      <c r="C4" s="140"/>
      <c r="D4" s="141"/>
      <c r="E4" s="29">
        <f>SUM(E5:E10)</f>
        <v>16986.449999999997</v>
      </c>
    </row>
    <row r="5" spans="1:5" ht="15">
      <c r="A5" s="24"/>
      <c r="B5" s="24" t="s">
        <v>245</v>
      </c>
      <c r="C5" s="24" t="s">
        <v>10</v>
      </c>
      <c r="D5" s="24" t="s">
        <v>104</v>
      </c>
      <c r="E5" s="25">
        <v>4522</v>
      </c>
    </row>
    <row r="6" spans="1:5" ht="15">
      <c r="A6" s="24"/>
      <c r="B6" s="24" t="s">
        <v>103</v>
      </c>
      <c r="C6" s="24" t="s">
        <v>10</v>
      </c>
      <c r="D6" s="24" t="s">
        <v>104</v>
      </c>
      <c r="E6" s="25">
        <v>2185.73</v>
      </c>
    </row>
    <row r="7" spans="1:5" ht="15">
      <c r="A7" s="24"/>
      <c r="B7" s="24" t="s">
        <v>271</v>
      </c>
      <c r="C7" s="24" t="s">
        <v>11</v>
      </c>
      <c r="D7" s="24" t="s">
        <v>273</v>
      </c>
      <c r="E7" s="25">
        <v>3791</v>
      </c>
    </row>
    <row r="8" spans="1:5" ht="30">
      <c r="A8" s="24"/>
      <c r="B8" s="24" t="s">
        <v>344</v>
      </c>
      <c r="C8" s="24" t="s">
        <v>11</v>
      </c>
      <c r="D8" s="24" t="s">
        <v>345</v>
      </c>
      <c r="E8" s="25">
        <f>92.96+185.92</f>
        <v>278.88</v>
      </c>
    </row>
    <row r="9" spans="1:5" ht="15">
      <c r="A9" s="24"/>
      <c r="B9" s="24" t="s">
        <v>357</v>
      </c>
      <c r="C9" s="24" t="s">
        <v>11</v>
      </c>
      <c r="D9" s="24" t="s">
        <v>352</v>
      </c>
      <c r="E9" s="25">
        <v>371.84</v>
      </c>
    </row>
    <row r="10" spans="1:5" ht="31.5" customHeight="1">
      <c r="A10" s="24"/>
      <c r="B10" s="24" t="s">
        <v>376</v>
      </c>
      <c r="C10" s="24" t="s">
        <v>11</v>
      </c>
      <c r="D10" s="24" t="s">
        <v>377</v>
      </c>
      <c r="E10" s="25">
        <v>5837</v>
      </c>
    </row>
    <row r="11" spans="1:5" ht="15">
      <c r="A11" s="139" t="s">
        <v>16</v>
      </c>
      <c r="B11" s="140"/>
      <c r="C11" s="140"/>
      <c r="D11" s="141"/>
      <c r="E11" s="29">
        <f>SUM(E12:E14)</f>
        <v>5948.73</v>
      </c>
    </row>
    <row r="12" spans="1:5" ht="15">
      <c r="A12" s="24"/>
      <c r="B12" s="24" t="s">
        <v>143</v>
      </c>
      <c r="C12" s="24" t="s">
        <v>10</v>
      </c>
      <c r="D12" s="24" t="s">
        <v>144</v>
      </c>
      <c r="E12" s="25">
        <v>4337.69</v>
      </c>
    </row>
    <row r="13" spans="1:5" ht="15">
      <c r="A13" s="24"/>
      <c r="B13" s="24" t="s">
        <v>226</v>
      </c>
      <c r="C13" s="24" t="s">
        <v>10</v>
      </c>
      <c r="D13" s="24" t="s">
        <v>229</v>
      </c>
      <c r="E13" s="25">
        <v>493.04</v>
      </c>
    </row>
    <row r="14" spans="1:5" ht="15">
      <c r="A14" s="24"/>
      <c r="B14" s="24" t="s">
        <v>241</v>
      </c>
      <c r="C14" s="24" t="s">
        <v>10</v>
      </c>
      <c r="D14" s="24" t="s">
        <v>102</v>
      </c>
      <c r="E14" s="25">
        <v>1118</v>
      </c>
    </row>
    <row r="15" spans="1:5" ht="15">
      <c r="A15" s="139" t="s">
        <v>19</v>
      </c>
      <c r="B15" s="140"/>
      <c r="C15" s="140"/>
      <c r="D15" s="141"/>
      <c r="E15" s="29">
        <f>SUM(E16:E18)</f>
        <v>18954.14</v>
      </c>
    </row>
    <row r="16" spans="1:5" ht="15">
      <c r="A16" s="24"/>
      <c r="B16" s="24" t="s">
        <v>158</v>
      </c>
      <c r="C16" s="24" t="s">
        <v>10</v>
      </c>
      <c r="D16" s="24" t="s">
        <v>156</v>
      </c>
      <c r="E16" s="25">
        <f>3006.28/2</f>
        <v>1503.14</v>
      </c>
    </row>
    <row r="17" spans="1:5" ht="15">
      <c r="A17" s="24"/>
      <c r="B17" s="24" t="s">
        <v>262</v>
      </c>
      <c r="C17" s="24" t="s">
        <v>10</v>
      </c>
      <c r="D17" s="24" t="s">
        <v>263</v>
      </c>
      <c r="E17" s="25">
        <v>15843</v>
      </c>
    </row>
    <row r="18" spans="1:5" ht="15">
      <c r="A18" s="24"/>
      <c r="B18" s="24" t="s">
        <v>332</v>
      </c>
      <c r="C18" s="24" t="s">
        <v>11</v>
      </c>
      <c r="D18" s="24" t="s">
        <v>333</v>
      </c>
      <c r="E18" s="25">
        <v>1608</v>
      </c>
    </row>
    <row r="19" spans="1:5" ht="12" customHeight="1">
      <c r="A19" s="139" t="s">
        <v>21</v>
      </c>
      <c r="B19" s="140"/>
      <c r="C19" s="140"/>
      <c r="D19" s="141"/>
      <c r="E19" s="29">
        <f>SUM(E20:E22)</f>
        <v>36613</v>
      </c>
    </row>
    <row r="20" spans="1:5" ht="15">
      <c r="A20" s="24"/>
      <c r="B20" s="24">
        <v>4817.5</v>
      </c>
      <c r="C20" s="24" t="s">
        <v>9</v>
      </c>
      <c r="D20" s="24">
        <v>2.05</v>
      </c>
      <c r="E20" s="25">
        <f>B20*D20</f>
        <v>9875.875</v>
      </c>
    </row>
    <row r="21" spans="1:5" ht="15">
      <c r="A21" s="24"/>
      <c r="B21" s="24">
        <v>4817.5</v>
      </c>
      <c r="C21" s="24" t="s">
        <v>10</v>
      </c>
      <c r="D21" s="24">
        <v>3</v>
      </c>
      <c r="E21" s="25">
        <f>B21*D21</f>
        <v>14452.5</v>
      </c>
    </row>
    <row r="22" spans="1:5" ht="15">
      <c r="A22" s="24"/>
      <c r="B22" s="24">
        <v>4817.5</v>
      </c>
      <c r="C22" s="24" t="s">
        <v>11</v>
      </c>
      <c r="D22" s="24">
        <v>2.55</v>
      </c>
      <c r="E22" s="25">
        <f>B22*D22</f>
        <v>12284.625</v>
      </c>
    </row>
    <row r="23" spans="1:5" ht="15">
      <c r="A23" s="139" t="s">
        <v>25</v>
      </c>
      <c r="B23" s="140"/>
      <c r="C23" s="140"/>
      <c r="D23" s="141"/>
      <c r="E23" s="29">
        <f>SUM(E24:E26)</f>
        <v>18788.25</v>
      </c>
    </row>
    <row r="24" spans="1:5" ht="15">
      <c r="A24" s="24"/>
      <c r="B24" s="24">
        <v>4817.5</v>
      </c>
      <c r="C24" s="24" t="s">
        <v>9</v>
      </c>
      <c r="D24" s="24">
        <v>1.3</v>
      </c>
      <c r="E24" s="25">
        <f>B24*D24</f>
        <v>6262.75</v>
      </c>
    </row>
    <row r="25" spans="1:5" ht="15">
      <c r="A25" s="24"/>
      <c r="B25" s="24">
        <v>4817.5</v>
      </c>
      <c r="C25" s="24" t="s">
        <v>10</v>
      </c>
      <c r="D25" s="24">
        <v>1.3</v>
      </c>
      <c r="E25" s="25">
        <f>B25*D25</f>
        <v>6262.75</v>
      </c>
    </row>
    <row r="26" spans="1:5" ht="15">
      <c r="A26" s="24"/>
      <c r="B26" s="24">
        <v>4817.5</v>
      </c>
      <c r="C26" s="24" t="s">
        <v>11</v>
      </c>
      <c r="D26" s="24">
        <v>1.3</v>
      </c>
      <c r="E26" s="25">
        <f>B26*D26</f>
        <v>6262.75</v>
      </c>
    </row>
    <row r="27" spans="1:5" ht="15">
      <c r="A27" s="139" t="s">
        <v>22</v>
      </c>
      <c r="B27" s="140"/>
      <c r="C27" s="140"/>
      <c r="D27" s="141"/>
      <c r="E27" s="29">
        <f>SUM(E28:E29)</f>
        <v>1827</v>
      </c>
    </row>
    <row r="28" spans="1:5" ht="15">
      <c r="A28" s="24"/>
      <c r="B28" s="24" t="s">
        <v>69</v>
      </c>
      <c r="C28" s="24" t="s">
        <v>9</v>
      </c>
      <c r="D28" s="24" t="s">
        <v>70</v>
      </c>
      <c r="E28" s="25">
        <v>635</v>
      </c>
    </row>
    <row r="29" spans="1:5" ht="15">
      <c r="A29" s="24"/>
      <c r="B29" s="24" t="s">
        <v>122</v>
      </c>
      <c r="C29" s="24" t="s">
        <v>10</v>
      </c>
      <c r="D29" s="24" t="s">
        <v>123</v>
      </c>
      <c r="E29" s="25">
        <v>1192</v>
      </c>
    </row>
    <row r="30" spans="1:5" ht="15" customHeight="1">
      <c r="A30" s="139" t="s">
        <v>347</v>
      </c>
      <c r="B30" s="140"/>
      <c r="C30" s="140"/>
      <c r="D30" s="141"/>
      <c r="E30" s="29">
        <v>433.58</v>
      </c>
    </row>
    <row r="31" spans="1:5" ht="15" hidden="1">
      <c r="A31" s="24"/>
      <c r="B31" s="24"/>
      <c r="C31" s="24" t="s">
        <v>2</v>
      </c>
      <c r="D31" s="24"/>
      <c r="E31" s="25"/>
    </row>
    <row r="32" spans="1:5" ht="15" customHeight="1">
      <c r="A32" s="142" t="s">
        <v>434</v>
      </c>
      <c r="B32" s="143"/>
      <c r="C32" s="143"/>
      <c r="D32" s="144"/>
      <c r="E32" s="47">
        <v>13296</v>
      </c>
    </row>
    <row r="33" spans="1:5" ht="15" customHeight="1">
      <c r="A33" s="113" t="s">
        <v>428</v>
      </c>
      <c r="B33" s="114"/>
      <c r="C33" s="114"/>
      <c r="D33" s="115"/>
      <c r="E33" s="47">
        <v>22979.48</v>
      </c>
    </row>
    <row r="34" spans="1:5" ht="15" customHeight="1">
      <c r="A34" s="113" t="s">
        <v>429</v>
      </c>
      <c r="B34" s="114"/>
      <c r="C34" s="114"/>
      <c r="D34" s="115"/>
      <c r="E34" s="47">
        <v>18700.87</v>
      </c>
    </row>
    <row r="35" spans="1:5" ht="15" customHeight="1">
      <c r="A35" s="116" t="s">
        <v>430</v>
      </c>
      <c r="B35" s="117"/>
      <c r="C35" s="117"/>
      <c r="D35" s="118"/>
      <c r="E35" s="47">
        <f>SUM(E3+E32+E33+E34)</f>
        <v>154527.5</v>
      </c>
    </row>
    <row r="36" spans="1:5" ht="15" customHeight="1">
      <c r="A36" s="113" t="s">
        <v>431</v>
      </c>
      <c r="B36" s="114"/>
      <c r="C36" s="114"/>
      <c r="D36" s="115"/>
      <c r="E36" s="47">
        <v>159390</v>
      </c>
    </row>
    <row r="37" spans="1:5" ht="15" customHeight="1">
      <c r="A37" s="113" t="s">
        <v>432</v>
      </c>
      <c r="B37" s="114"/>
      <c r="C37" s="114"/>
      <c r="D37" s="115"/>
      <c r="E37" s="47">
        <v>22171.94</v>
      </c>
    </row>
    <row r="38" spans="1:5" ht="15" customHeight="1">
      <c r="A38" s="113" t="s">
        <v>442</v>
      </c>
      <c r="B38" s="114"/>
      <c r="C38" s="114"/>
      <c r="D38" s="115"/>
      <c r="E38" s="47">
        <v>107729.78</v>
      </c>
    </row>
    <row r="39" spans="1:5" ht="15">
      <c r="A39" s="127" t="s">
        <v>435</v>
      </c>
      <c r="B39" s="128"/>
      <c r="C39" s="128"/>
      <c r="D39" s="129"/>
      <c r="E39" s="47">
        <v>14985.76</v>
      </c>
    </row>
    <row r="40" spans="1:5" ht="15">
      <c r="A40" s="127" t="s">
        <v>443</v>
      </c>
      <c r="B40" s="128"/>
      <c r="C40" s="128"/>
      <c r="D40" s="129"/>
      <c r="E40" s="47">
        <v>0</v>
      </c>
    </row>
    <row r="41" spans="1:5" ht="15" customHeight="1">
      <c r="A41" s="130" t="s">
        <v>444</v>
      </c>
      <c r="B41" s="130"/>
      <c r="C41" s="130"/>
      <c r="D41" s="130"/>
      <c r="E41" s="47">
        <f>SUM(E36-E35)</f>
        <v>4862.5</v>
      </c>
    </row>
    <row r="42" spans="1:5" ht="18" customHeight="1">
      <c r="A42" s="142" t="s">
        <v>482</v>
      </c>
      <c r="B42" s="143"/>
      <c r="C42" s="143"/>
      <c r="D42" s="144"/>
      <c r="E42" s="47">
        <f>SUM(E37-E40)</f>
        <v>22171.94</v>
      </c>
    </row>
    <row r="43" spans="1:5" ht="33" customHeight="1">
      <c r="A43" s="130" t="s">
        <v>446</v>
      </c>
      <c r="B43" s="130"/>
      <c r="C43" s="130"/>
      <c r="D43" s="130"/>
      <c r="E43" s="47">
        <f>SUM(E38-E35)</f>
        <v>-46797.72</v>
      </c>
    </row>
    <row r="46" ht="12.75">
      <c r="D46" s="6" t="s">
        <v>522</v>
      </c>
    </row>
  </sheetData>
  <sheetProtection/>
  <mergeCells count="21">
    <mergeCell ref="A1:E1"/>
    <mergeCell ref="A4:D4"/>
    <mergeCell ref="A11:D11"/>
    <mergeCell ref="A15:D15"/>
    <mergeCell ref="B3:C3"/>
    <mergeCell ref="A23:D23"/>
    <mergeCell ref="A19:D19"/>
    <mergeCell ref="A33:D33"/>
    <mergeCell ref="A27:D27"/>
    <mergeCell ref="A41:D41"/>
    <mergeCell ref="A39:D39"/>
    <mergeCell ref="A32:D32"/>
    <mergeCell ref="A43:D43"/>
    <mergeCell ref="A30:D30"/>
    <mergeCell ref="A34:D34"/>
    <mergeCell ref="A35:D35"/>
    <mergeCell ref="A36:D36"/>
    <mergeCell ref="A42:D42"/>
    <mergeCell ref="A37:D37"/>
    <mergeCell ref="A38:D38"/>
    <mergeCell ref="A40:D40"/>
  </mergeCells>
  <printOptions/>
  <pageMargins left="0.4724409448818898" right="0.2755905511811024" top="0.7086614173228347" bottom="0.5905511811023623" header="0.5118110236220472" footer="0.1968503937007874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31">
    <outlinePr summaryBelow="0"/>
  </sheetPr>
  <dimension ref="A1:E43"/>
  <sheetViews>
    <sheetView zoomScalePageLayoutView="0" workbookViewId="0" topLeftCell="A1">
      <selection activeCell="E40" sqref="A1:E40"/>
    </sheetView>
  </sheetViews>
  <sheetFormatPr defaultColWidth="13.375" defaultRowHeight="12.75"/>
  <cols>
    <col min="1" max="1" width="2.625" style="6" customWidth="1"/>
    <col min="2" max="2" width="15.375" style="6" customWidth="1"/>
    <col min="3" max="3" width="10.375" style="6" customWidth="1"/>
    <col min="4" max="4" width="64.875" style="6" customWidth="1"/>
    <col min="5" max="5" width="15.003906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498</v>
      </c>
      <c r="B1" s="93"/>
      <c r="C1" s="93"/>
      <c r="D1" s="93"/>
      <c r="E1" s="93"/>
    </row>
    <row r="2" spans="1:5" ht="33" customHeight="1">
      <c r="A2" s="24"/>
      <c r="B2" s="22" t="s">
        <v>24</v>
      </c>
      <c r="C2" s="23" t="s">
        <v>438</v>
      </c>
      <c r="D2" s="23" t="s">
        <v>439</v>
      </c>
      <c r="E2" s="23" t="s">
        <v>27</v>
      </c>
    </row>
    <row r="3" spans="1:5" ht="20.25" customHeight="1">
      <c r="A3" s="26"/>
      <c r="B3" s="90" t="s">
        <v>20</v>
      </c>
      <c r="C3" s="90"/>
      <c r="D3" s="26"/>
      <c r="E3" s="27">
        <f>SUM(E4+E10+E14+E18+E22+E26+E28)</f>
        <v>83802.34</v>
      </c>
    </row>
    <row r="4" spans="1:5" ht="16.5" customHeight="1">
      <c r="A4" s="139" t="s">
        <v>449</v>
      </c>
      <c r="B4" s="140"/>
      <c r="C4" s="140"/>
      <c r="D4" s="141"/>
      <c r="E4" s="29">
        <f>SUM(E5:E9)</f>
        <v>8165.56</v>
      </c>
    </row>
    <row r="5" spans="1:5" ht="15">
      <c r="A5" s="24"/>
      <c r="B5" s="24" t="s">
        <v>188</v>
      </c>
      <c r="C5" s="24" t="s">
        <v>10</v>
      </c>
      <c r="D5" s="24" t="s">
        <v>190</v>
      </c>
      <c r="E5" s="25">
        <v>1051.6</v>
      </c>
    </row>
    <row r="6" spans="1:5" ht="15">
      <c r="A6" s="24"/>
      <c r="B6" s="24" t="s">
        <v>246</v>
      </c>
      <c r="C6" s="24" t="s">
        <v>10</v>
      </c>
      <c r="D6" s="24" t="s">
        <v>244</v>
      </c>
      <c r="E6" s="25">
        <v>961</v>
      </c>
    </row>
    <row r="7" spans="1:5" ht="31.5" customHeight="1">
      <c r="A7" s="24"/>
      <c r="B7" s="24" t="s">
        <v>466</v>
      </c>
      <c r="C7" s="24" t="s">
        <v>6</v>
      </c>
      <c r="D7" s="24" t="s">
        <v>470</v>
      </c>
      <c r="E7" s="25">
        <v>2407</v>
      </c>
    </row>
    <row r="8" spans="1:5" ht="17.25" customHeight="1">
      <c r="A8" s="24"/>
      <c r="B8" s="24" t="s">
        <v>344</v>
      </c>
      <c r="C8" s="24" t="s">
        <v>11</v>
      </c>
      <c r="D8" s="24" t="s">
        <v>345</v>
      </c>
      <c r="E8" s="25">
        <v>92.96</v>
      </c>
    </row>
    <row r="9" spans="1:5" ht="15">
      <c r="A9" s="24"/>
      <c r="B9" s="24" t="s">
        <v>410</v>
      </c>
      <c r="C9" s="24" t="s">
        <v>11</v>
      </c>
      <c r="D9" s="24" t="s">
        <v>401</v>
      </c>
      <c r="E9" s="25">
        <v>3653</v>
      </c>
    </row>
    <row r="10" spans="1:5" ht="15.75" customHeight="1">
      <c r="A10" s="139" t="s">
        <v>16</v>
      </c>
      <c r="B10" s="140"/>
      <c r="C10" s="140"/>
      <c r="D10" s="141"/>
      <c r="E10" s="29">
        <f>SUM(E11:E13)</f>
        <v>3622.09</v>
      </c>
    </row>
    <row r="11" spans="1:5" ht="15">
      <c r="A11" s="24"/>
      <c r="B11" s="24" t="s">
        <v>143</v>
      </c>
      <c r="C11" s="24" t="s">
        <v>10</v>
      </c>
      <c r="D11" s="24" t="s">
        <v>102</v>
      </c>
      <c r="E11" s="25">
        <v>522.09</v>
      </c>
    </row>
    <row r="12" spans="1:5" ht="15">
      <c r="A12" s="24"/>
      <c r="B12" s="24" t="s">
        <v>300</v>
      </c>
      <c r="C12" s="24" t="s">
        <v>11</v>
      </c>
      <c r="D12" s="24" t="s">
        <v>102</v>
      </c>
      <c r="E12" s="25">
        <v>1060</v>
      </c>
    </row>
    <row r="13" spans="1:5" ht="15">
      <c r="A13" s="24"/>
      <c r="B13" s="24" t="s">
        <v>389</v>
      </c>
      <c r="C13" s="24" t="s">
        <v>11</v>
      </c>
      <c r="D13" s="24" t="s">
        <v>390</v>
      </c>
      <c r="E13" s="25">
        <v>2040</v>
      </c>
    </row>
    <row r="14" spans="1:5" ht="16.5" customHeight="1">
      <c r="A14" s="139" t="s">
        <v>19</v>
      </c>
      <c r="B14" s="140"/>
      <c r="C14" s="140"/>
      <c r="D14" s="141"/>
      <c r="E14" s="29">
        <f>SUM(E15:E17)</f>
        <v>15825.83</v>
      </c>
    </row>
    <row r="15" spans="1:5" ht="15">
      <c r="A15" s="24"/>
      <c r="B15" s="24" t="s">
        <v>165</v>
      </c>
      <c r="C15" s="24" t="s">
        <v>10</v>
      </c>
      <c r="D15" s="24" t="s">
        <v>166</v>
      </c>
      <c r="E15" s="25">
        <v>6987.69</v>
      </c>
    </row>
    <row r="16" spans="1:5" ht="15">
      <c r="A16" s="24"/>
      <c r="B16" s="24" t="s">
        <v>158</v>
      </c>
      <c r="C16" s="24" t="s">
        <v>10</v>
      </c>
      <c r="D16" s="24" t="s">
        <v>156</v>
      </c>
      <c r="E16" s="25">
        <f>3006.28/2</f>
        <v>1503.14</v>
      </c>
    </row>
    <row r="17" spans="1:5" ht="15">
      <c r="A17" s="24"/>
      <c r="B17" s="24" t="s">
        <v>332</v>
      </c>
      <c r="C17" s="24" t="s">
        <v>11</v>
      </c>
      <c r="D17" s="24" t="s">
        <v>334</v>
      </c>
      <c r="E17" s="25">
        <v>7335</v>
      </c>
    </row>
    <row r="18" spans="1:5" ht="15.75" customHeight="1">
      <c r="A18" s="139" t="s">
        <v>21</v>
      </c>
      <c r="B18" s="140"/>
      <c r="C18" s="140"/>
      <c r="D18" s="141"/>
      <c r="E18" s="29">
        <f>SUM(E19:E21)</f>
        <v>36675.31999999999</v>
      </c>
    </row>
    <row r="19" spans="1:5" ht="15">
      <c r="A19" s="24"/>
      <c r="B19" s="24">
        <v>4825.7</v>
      </c>
      <c r="C19" s="24" t="s">
        <v>9</v>
      </c>
      <c r="D19" s="24">
        <v>2.05</v>
      </c>
      <c r="E19" s="25">
        <f>B19*D19</f>
        <v>9892.685</v>
      </c>
    </row>
    <row r="20" spans="1:5" ht="15">
      <c r="A20" s="24"/>
      <c r="B20" s="24">
        <v>4825.7</v>
      </c>
      <c r="C20" s="24" t="s">
        <v>10</v>
      </c>
      <c r="D20" s="24">
        <v>3</v>
      </c>
      <c r="E20" s="25">
        <f>B20*D20</f>
        <v>14477.099999999999</v>
      </c>
    </row>
    <row r="21" spans="1:5" ht="15">
      <c r="A21" s="24"/>
      <c r="B21" s="24">
        <v>4825.7</v>
      </c>
      <c r="C21" s="24" t="s">
        <v>11</v>
      </c>
      <c r="D21" s="24">
        <v>2.55</v>
      </c>
      <c r="E21" s="25">
        <f>B21*D21</f>
        <v>12305.534999999998</v>
      </c>
    </row>
    <row r="22" spans="1:5" ht="15.75" customHeight="1">
      <c r="A22" s="139" t="s">
        <v>25</v>
      </c>
      <c r="B22" s="140"/>
      <c r="C22" s="140"/>
      <c r="D22" s="141"/>
      <c r="E22" s="29">
        <f>SUM(E23:E25)</f>
        <v>18820.23</v>
      </c>
    </row>
    <row r="23" spans="1:5" ht="15">
      <c r="A23" s="24"/>
      <c r="B23" s="24">
        <v>4825.7</v>
      </c>
      <c r="C23" s="24" t="s">
        <v>9</v>
      </c>
      <c r="D23" s="24">
        <v>1.3</v>
      </c>
      <c r="E23" s="25">
        <f>B23*D23</f>
        <v>6273.41</v>
      </c>
    </row>
    <row r="24" spans="1:5" ht="15">
      <c r="A24" s="24"/>
      <c r="B24" s="24">
        <v>4825.7</v>
      </c>
      <c r="C24" s="24" t="s">
        <v>10</v>
      </c>
      <c r="D24" s="24">
        <v>1.3</v>
      </c>
      <c r="E24" s="25">
        <f>B24*D24</f>
        <v>6273.41</v>
      </c>
    </row>
    <row r="25" spans="1:5" ht="15">
      <c r="A25" s="24"/>
      <c r="B25" s="24">
        <v>4825.7</v>
      </c>
      <c r="C25" s="24" t="s">
        <v>11</v>
      </c>
      <c r="D25" s="24">
        <v>1.3</v>
      </c>
      <c r="E25" s="25">
        <f>B25*D25</f>
        <v>6273.41</v>
      </c>
    </row>
    <row r="26" spans="1:5" ht="17.25" customHeight="1">
      <c r="A26" s="139" t="s">
        <v>22</v>
      </c>
      <c r="B26" s="140"/>
      <c r="C26" s="140"/>
      <c r="D26" s="141"/>
      <c r="E26" s="29">
        <f>SUM(E27)</f>
        <v>259</v>
      </c>
    </row>
    <row r="27" spans="1:5" ht="15">
      <c r="A27" s="24"/>
      <c r="B27" s="24" t="s">
        <v>207</v>
      </c>
      <c r="C27" s="24" t="s">
        <v>10</v>
      </c>
      <c r="D27" s="24" t="s">
        <v>208</v>
      </c>
      <c r="E27" s="25">
        <v>259</v>
      </c>
    </row>
    <row r="28" spans="1:5" ht="18" customHeight="1">
      <c r="A28" s="139" t="s">
        <v>347</v>
      </c>
      <c r="B28" s="140"/>
      <c r="C28" s="140"/>
      <c r="D28" s="141"/>
      <c r="E28" s="29">
        <v>434.31</v>
      </c>
    </row>
    <row r="29" spans="1:5" ht="15" customHeight="1">
      <c r="A29" s="142" t="s">
        <v>434</v>
      </c>
      <c r="B29" s="143"/>
      <c r="C29" s="143"/>
      <c r="D29" s="144"/>
      <c r="E29" s="47">
        <v>13318.93</v>
      </c>
    </row>
    <row r="30" spans="1:5" ht="15" customHeight="1">
      <c r="A30" s="113" t="s">
        <v>428</v>
      </c>
      <c r="B30" s="114"/>
      <c r="C30" s="114"/>
      <c r="D30" s="115"/>
      <c r="E30" s="47">
        <v>23018.59</v>
      </c>
    </row>
    <row r="31" spans="1:5" ht="15" customHeight="1">
      <c r="A31" s="113" t="s">
        <v>429</v>
      </c>
      <c r="B31" s="114"/>
      <c r="C31" s="114"/>
      <c r="D31" s="115"/>
      <c r="E31" s="47">
        <v>18966.97</v>
      </c>
    </row>
    <row r="32" spans="1:5" ht="15" customHeight="1">
      <c r="A32" s="116" t="s">
        <v>430</v>
      </c>
      <c r="B32" s="117"/>
      <c r="C32" s="117"/>
      <c r="D32" s="118"/>
      <c r="E32" s="47">
        <f>SUM(E3+E29+E30+E31)</f>
        <v>139106.83</v>
      </c>
    </row>
    <row r="33" spans="1:5" ht="15" customHeight="1">
      <c r="A33" s="113" t="s">
        <v>431</v>
      </c>
      <c r="B33" s="114"/>
      <c r="C33" s="114"/>
      <c r="D33" s="115"/>
      <c r="E33" s="47">
        <v>161658</v>
      </c>
    </row>
    <row r="34" spans="1:5" ht="15" customHeight="1">
      <c r="A34" s="113" t="s">
        <v>432</v>
      </c>
      <c r="B34" s="114"/>
      <c r="C34" s="114"/>
      <c r="D34" s="115"/>
      <c r="E34" s="47">
        <v>22487.36</v>
      </c>
    </row>
    <row r="35" spans="1:5" ht="15" customHeight="1">
      <c r="A35" s="113" t="s">
        <v>442</v>
      </c>
      <c r="B35" s="114"/>
      <c r="C35" s="114"/>
      <c r="D35" s="115"/>
      <c r="E35" s="47">
        <v>48674.06</v>
      </c>
    </row>
    <row r="36" spans="1:5" ht="15">
      <c r="A36" s="127" t="s">
        <v>435</v>
      </c>
      <c r="B36" s="128"/>
      <c r="C36" s="128"/>
      <c r="D36" s="129"/>
      <c r="E36" s="47">
        <v>6770.8</v>
      </c>
    </row>
    <row r="37" spans="1:5" ht="15">
      <c r="A37" s="127" t="s">
        <v>443</v>
      </c>
      <c r="B37" s="128"/>
      <c r="C37" s="128"/>
      <c r="D37" s="129"/>
      <c r="E37" s="47">
        <v>0</v>
      </c>
    </row>
    <row r="38" spans="1:5" ht="15" customHeight="1">
      <c r="A38" s="130" t="s">
        <v>444</v>
      </c>
      <c r="B38" s="130"/>
      <c r="C38" s="130"/>
      <c r="D38" s="130"/>
      <c r="E38" s="47">
        <f>SUM(E33-E32)</f>
        <v>22551.170000000013</v>
      </c>
    </row>
    <row r="39" spans="1:5" ht="18" customHeight="1">
      <c r="A39" s="142" t="s">
        <v>482</v>
      </c>
      <c r="B39" s="143"/>
      <c r="C39" s="143"/>
      <c r="D39" s="144"/>
      <c r="E39" s="47">
        <f>SUM(E34-E37)</f>
        <v>22487.36</v>
      </c>
    </row>
    <row r="40" spans="1:5" ht="33" customHeight="1">
      <c r="A40" s="130" t="s">
        <v>446</v>
      </c>
      <c r="B40" s="130"/>
      <c r="C40" s="130"/>
      <c r="D40" s="130"/>
      <c r="E40" s="47">
        <f>SUM(E35-E32)</f>
        <v>-90432.76999999999</v>
      </c>
    </row>
    <row r="43" ht="12.75">
      <c r="D43" s="6" t="s">
        <v>522</v>
      </c>
    </row>
  </sheetData>
  <sheetProtection/>
  <mergeCells count="21">
    <mergeCell ref="A28:D28"/>
    <mergeCell ref="A36:D36"/>
    <mergeCell ref="A22:D22"/>
    <mergeCell ref="A29:D29"/>
    <mergeCell ref="A26:D26"/>
    <mergeCell ref="A34:D34"/>
    <mergeCell ref="A35:D35"/>
    <mergeCell ref="A40:D40"/>
    <mergeCell ref="A30:D30"/>
    <mergeCell ref="A31:D31"/>
    <mergeCell ref="A32:D32"/>
    <mergeCell ref="A33:D33"/>
    <mergeCell ref="A39:D39"/>
    <mergeCell ref="A38:D38"/>
    <mergeCell ref="A37:D37"/>
    <mergeCell ref="A18:D18"/>
    <mergeCell ref="A1:E1"/>
    <mergeCell ref="A4:D4"/>
    <mergeCell ref="A10:D10"/>
    <mergeCell ref="A14:D14"/>
    <mergeCell ref="B3:C3"/>
  </mergeCells>
  <printOptions/>
  <pageMargins left="0.4330708661417323" right="0.2362204724409449" top="0.7480314960629921" bottom="0.98425196850393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0">
    <outlinePr summaryBelow="0"/>
  </sheetPr>
  <dimension ref="A1:E35"/>
  <sheetViews>
    <sheetView zoomScalePageLayoutView="0" workbookViewId="0" topLeftCell="A1">
      <selection activeCell="E35" sqref="A1:E35"/>
    </sheetView>
  </sheetViews>
  <sheetFormatPr defaultColWidth="13.375" defaultRowHeight="12.75"/>
  <cols>
    <col min="1" max="1" width="2.25390625" style="6" customWidth="1"/>
    <col min="2" max="2" width="14.125" style="6" customWidth="1"/>
    <col min="3" max="3" width="11.25390625" style="6" customWidth="1"/>
    <col min="4" max="4" width="62.375" style="6" customWidth="1"/>
    <col min="5" max="5" width="16.253906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5.75">
      <c r="A1" s="93" t="s">
        <v>499</v>
      </c>
      <c r="B1" s="93"/>
      <c r="C1" s="93"/>
      <c r="D1" s="93"/>
      <c r="E1" s="93"/>
    </row>
    <row r="2" spans="1:5" ht="33" customHeight="1">
      <c r="A2" s="24"/>
      <c r="B2" s="22" t="s">
        <v>24</v>
      </c>
      <c r="C2" s="23" t="s">
        <v>438</v>
      </c>
      <c r="D2" s="23" t="s">
        <v>439</v>
      </c>
      <c r="E2" s="23" t="s">
        <v>27</v>
      </c>
    </row>
    <row r="3" spans="1:5" ht="15">
      <c r="A3" s="26"/>
      <c r="B3" s="90" t="s">
        <v>20</v>
      </c>
      <c r="C3" s="90"/>
      <c r="D3" s="26"/>
      <c r="E3" s="27">
        <f>SUM(E4+E8+E13+E17+E21+E23)</f>
        <v>22621.929999999997</v>
      </c>
    </row>
    <row r="4" spans="1:5" ht="15">
      <c r="A4" s="139" t="s">
        <v>449</v>
      </c>
      <c r="B4" s="140"/>
      <c r="C4" s="140"/>
      <c r="D4" s="141"/>
      <c r="E4" s="29">
        <f>SUM(E5:E7)</f>
        <v>1174.96</v>
      </c>
    </row>
    <row r="5" spans="1:5" ht="15">
      <c r="A5" s="24"/>
      <c r="B5" s="24" t="s">
        <v>247</v>
      </c>
      <c r="C5" s="24" t="s">
        <v>10</v>
      </c>
      <c r="D5" s="24" t="s">
        <v>248</v>
      </c>
      <c r="E5" s="25">
        <v>911</v>
      </c>
    </row>
    <row r="6" spans="1:5" ht="15">
      <c r="A6" s="24"/>
      <c r="B6" s="24" t="s">
        <v>459</v>
      </c>
      <c r="C6" s="24" t="s">
        <v>6</v>
      </c>
      <c r="D6" s="24" t="s">
        <v>469</v>
      </c>
      <c r="E6" s="25">
        <v>171</v>
      </c>
    </row>
    <row r="7" spans="1:5" ht="15">
      <c r="A7" s="24"/>
      <c r="B7" s="24" t="s">
        <v>357</v>
      </c>
      <c r="C7" s="24" t="s">
        <v>11</v>
      </c>
      <c r="D7" s="24" t="s">
        <v>352</v>
      </c>
      <c r="E7" s="25">
        <v>92.96</v>
      </c>
    </row>
    <row r="8" spans="1:5" ht="15">
      <c r="A8" s="139" t="s">
        <v>16</v>
      </c>
      <c r="B8" s="140"/>
      <c r="C8" s="140"/>
      <c r="D8" s="141"/>
      <c r="E8" s="29">
        <f>SUM(E9:E12)</f>
        <v>5933</v>
      </c>
    </row>
    <row r="9" spans="1:5" ht="15">
      <c r="A9" s="24"/>
      <c r="B9" s="24" t="s">
        <v>240</v>
      </c>
      <c r="C9" s="24" t="s">
        <v>10</v>
      </c>
      <c r="D9" s="24" t="s">
        <v>113</v>
      </c>
      <c r="E9" s="25">
        <v>1275</v>
      </c>
    </row>
    <row r="10" spans="1:5" ht="15">
      <c r="A10" s="24"/>
      <c r="B10" s="24" t="s">
        <v>300</v>
      </c>
      <c r="C10" s="24" t="s">
        <v>11</v>
      </c>
      <c r="D10" s="24" t="s">
        <v>102</v>
      </c>
      <c r="E10" s="25">
        <v>772</v>
      </c>
    </row>
    <row r="11" spans="1:5" ht="15">
      <c r="A11" s="24"/>
      <c r="B11" s="24" t="s">
        <v>389</v>
      </c>
      <c r="C11" s="24" t="s">
        <v>11</v>
      </c>
      <c r="D11" s="24" t="s">
        <v>102</v>
      </c>
      <c r="E11" s="25">
        <v>3192</v>
      </c>
    </row>
    <row r="12" spans="1:5" ht="15">
      <c r="A12" s="24"/>
      <c r="B12" s="24" t="s">
        <v>410</v>
      </c>
      <c r="C12" s="24" t="s">
        <v>11</v>
      </c>
      <c r="D12" s="24" t="s">
        <v>102</v>
      </c>
      <c r="E12" s="25">
        <v>694</v>
      </c>
    </row>
    <row r="13" spans="1:5" ht="18.75" customHeight="1">
      <c r="A13" s="139" t="s">
        <v>21</v>
      </c>
      <c r="B13" s="140"/>
      <c r="C13" s="140"/>
      <c r="D13" s="141"/>
      <c r="E13" s="29">
        <f>SUM(E14:E16)</f>
        <v>10114.079999999998</v>
      </c>
    </row>
    <row r="14" spans="1:5" ht="15">
      <c r="A14" s="24"/>
      <c r="B14" s="24">
        <v>1330.8</v>
      </c>
      <c r="C14" s="24" t="s">
        <v>9</v>
      </c>
      <c r="D14" s="24">
        <v>2.05</v>
      </c>
      <c r="E14" s="25">
        <f>B14*D14</f>
        <v>2728.14</v>
      </c>
    </row>
    <row r="15" spans="1:5" ht="15">
      <c r="A15" s="24"/>
      <c r="B15" s="24">
        <v>1330.8</v>
      </c>
      <c r="C15" s="24" t="s">
        <v>10</v>
      </c>
      <c r="D15" s="24">
        <v>3</v>
      </c>
      <c r="E15" s="25">
        <f>B15*D15</f>
        <v>3992.3999999999996</v>
      </c>
    </row>
    <row r="16" spans="1:5" ht="15">
      <c r="A16" s="24"/>
      <c r="B16" s="24">
        <v>1330.8</v>
      </c>
      <c r="C16" s="24" t="s">
        <v>11</v>
      </c>
      <c r="D16" s="24">
        <v>2.55</v>
      </c>
      <c r="E16" s="25">
        <f>B16*D16</f>
        <v>3393.5399999999995</v>
      </c>
    </row>
    <row r="17" spans="1:5" ht="15">
      <c r="A17" s="139" t="s">
        <v>25</v>
      </c>
      <c r="B17" s="140"/>
      <c r="C17" s="140"/>
      <c r="D17" s="141"/>
      <c r="E17" s="29">
        <f>SUM(E18:E20)</f>
        <v>5190.12</v>
      </c>
    </row>
    <row r="18" spans="1:5" ht="15">
      <c r="A18" s="24"/>
      <c r="B18" s="24">
        <v>1330.8</v>
      </c>
      <c r="C18" s="24" t="s">
        <v>9</v>
      </c>
      <c r="D18" s="24">
        <v>1.3</v>
      </c>
      <c r="E18" s="25">
        <f>B18*D18</f>
        <v>1730.04</v>
      </c>
    </row>
    <row r="19" spans="1:5" ht="15">
      <c r="A19" s="24"/>
      <c r="B19" s="24">
        <v>1330.8</v>
      </c>
      <c r="C19" s="24" t="s">
        <v>10</v>
      </c>
      <c r="D19" s="24">
        <v>1.3</v>
      </c>
      <c r="E19" s="25">
        <f>B19*D19</f>
        <v>1730.04</v>
      </c>
    </row>
    <row r="20" spans="1:5" ht="15">
      <c r="A20" s="24"/>
      <c r="B20" s="24">
        <v>1330.8</v>
      </c>
      <c r="C20" s="24" t="s">
        <v>11</v>
      </c>
      <c r="D20" s="24">
        <v>1.3</v>
      </c>
      <c r="E20" s="25">
        <f>B20*D20</f>
        <v>1730.04</v>
      </c>
    </row>
    <row r="21" spans="1:5" ht="15">
      <c r="A21" s="139" t="s">
        <v>22</v>
      </c>
      <c r="B21" s="140"/>
      <c r="C21" s="140"/>
      <c r="D21" s="141"/>
      <c r="E21" s="29">
        <f>SUM(E22)</f>
        <v>90</v>
      </c>
    </row>
    <row r="22" spans="1:5" ht="18.75" customHeight="1">
      <c r="A22" s="24"/>
      <c r="B22" s="24" t="s">
        <v>34</v>
      </c>
      <c r="C22" s="24" t="s">
        <v>11</v>
      </c>
      <c r="D22" s="24" t="s">
        <v>37</v>
      </c>
      <c r="E22" s="25">
        <v>90</v>
      </c>
    </row>
    <row r="23" spans="1:5" ht="15">
      <c r="A23" s="139" t="s">
        <v>347</v>
      </c>
      <c r="B23" s="140"/>
      <c r="C23" s="140"/>
      <c r="D23" s="141"/>
      <c r="E23" s="29">
        <v>119.77</v>
      </c>
    </row>
    <row r="24" spans="1:5" ht="15" customHeight="1">
      <c r="A24" s="142" t="s">
        <v>434</v>
      </c>
      <c r="B24" s="143"/>
      <c r="C24" s="143"/>
      <c r="D24" s="144"/>
      <c r="E24" s="47">
        <v>3673.01</v>
      </c>
    </row>
    <row r="25" spans="1:5" ht="15" customHeight="1">
      <c r="A25" s="113" t="s">
        <v>428</v>
      </c>
      <c r="B25" s="114"/>
      <c r="C25" s="114"/>
      <c r="D25" s="115"/>
      <c r="E25" s="47">
        <v>6347.92</v>
      </c>
    </row>
    <row r="26" spans="1:5" ht="15" customHeight="1">
      <c r="A26" s="113" t="s">
        <v>429</v>
      </c>
      <c r="B26" s="114"/>
      <c r="C26" s="114"/>
      <c r="D26" s="115"/>
      <c r="E26" s="47">
        <v>5230.69</v>
      </c>
    </row>
    <row r="27" spans="1:5" ht="15" customHeight="1">
      <c r="A27" s="116" t="s">
        <v>430</v>
      </c>
      <c r="B27" s="117"/>
      <c r="C27" s="117"/>
      <c r="D27" s="118"/>
      <c r="E27" s="47">
        <f>SUM(E3+E24+E25+E26)</f>
        <v>37873.549999999996</v>
      </c>
    </row>
    <row r="28" spans="1:5" ht="15" customHeight="1">
      <c r="A28" s="113" t="s">
        <v>431</v>
      </c>
      <c r="B28" s="114"/>
      <c r="C28" s="114"/>
      <c r="D28" s="115"/>
      <c r="E28" s="47">
        <v>44581.8</v>
      </c>
    </row>
    <row r="29" spans="1:5" ht="15" customHeight="1">
      <c r="A29" s="113" t="s">
        <v>432</v>
      </c>
      <c r="B29" s="114"/>
      <c r="C29" s="114"/>
      <c r="D29" s="115"/>
      <c r="E29" s="47">
        <v>6201.62</v>
      </c>
    </row>
    <row r="30" spans="1:5" ht="15" customHeight="1">
      <c r="A30" s="113" t="s">
        <v>442</v>
      </c>
      <c r="B30" s="114"/>
      <c r="C30" s="114"/>
      <c r="D30" s="115"/>
      <c r="E30" s="47">
        <v>26498.74</v>
      </c>
    </row>
    <row r="31" spans="1:5" ht="15">
      <c r="A31" s="127" t="s">
        <v>435</v>
      </c>
      <c r="B31" s="128"/>
      <c r="C31" s="128"/>
      <c r="D31" s="129"/>
      <c r="E31" s="47">
        <v>3686.14</v>
      </c>
    </row>
    <row r="32" spans="1:5" ht="15">
      <c r="A32" s="127" t="s">
        <v>443</v>
      </c>
      <c r="B32" s="128"/>
      <c r="C32" s="128"/>
      <c r="D32" s="129"/>
      <c r="E32" s="47">
        <v>0</v>
      </c>
    </row>
    <row r="33" spans="1:5" ht="15" customHeight="1">
      <c r="A33" s="130" t="s">
        <v>444</v>
      </c>
      <c r="B33" s="130"/>
      <c r="C33" s="130"/>
      <c r="D33" s="130"/>
      <c r="E33" s="47">
        <f>SUM(E28-E27)</f>
        <v>6708.250000000007</v>
      </c>
    </row>
    <row r="34" spans="1:5" ht="18" customHeight="1">
      <c r="A34" s="142" t="s">
        <v>482</v>
      </c>
      <c r="B34" s="143"/>
      <c r="C34" s="143"/>
      <c r="D34" s="144"/>
      <c r="E34" s="47">
        <f>SUM(E29-E32)</f>
        <v>6201.62</v>
      </c>
    </row>
    <row r="35" spans="1:5" ht="33" customHeight="1">
      <c r="A35" s="130" t="s">
        <v>446</v>
      </c>
      <c r="B35" s="130"/>
      <c r="C35" s="130"/>
      <c r="D35" s="130"/>
      <c r="E35" s="47">
        <f>SUM(E30-E27)</f>
        <v>-11374.809999999994</v>
      </c>
    </row>
  </sheetData>
  <sheetProtection/>
  <mergeCells count="20">
    <mergeCell ref="A29:D29"/>
    <mergeCell ref="A30:D30"/>
    <mergeCell ref="A24:D24"/>
    <mergeCell ref="A25:D25"/>
    <mergeCell ref="A1:E1"/>
    <mergeCell ref="A28:D28"/>
    <mergeCell ref="A13:D13"/>
    <mergeCell ref="A17:D17"/>
    <mergeCell ref="A21:D21"/>
    <mergeCell ref="A23:D23"/>
    <mergeCell ref="A34:D34"/>
    <mergeCell ref="A35:D35"/>
    <mergeCell ref="B3:C3"/>
    <mergeCell ref="A4:D4"/>
    <mergeCell ref="A8:D8"/>
    <mergeCell ref="A26:D26"/>
    <mergeCell ref="A27:D27"/>
    <mergeCell ref="A31:D31"/>
    <mergeCell ref="A32:D32"/>
    <mergeCell ref="A33:D33"/>
  </mergeCells>
  <printOptions/>
  <pageMargins left="0.4724409448818898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43">
    <outlinePr summaryBelow="0"/>
  </sheetPr>
  <dimension ref="A1:E36"/>
  <sheetViews>
    <sheetView zoomScalePageLayoutView="0" workbookViewId="0" topLeftCell="A7">
      <selection activeCell="E35" sqref="A1:E36"/>
    </sheetView>
  </sheetViews>
  <sheetFormatPr defaultColWidth="13.375" defaultRowHeight="12.75"/>
  <cols>
    <col min="1" max="1" width="5.875" style="6" customWidth="1"/>
    <col min="2" max="2" width="8.25390625" style="6" customWidth="1"/>
    <col min="3" max="3" width="9.375" style="6" customWidth="1"/>
    <col min="4" max="4" width="65.125" style="6" customWidth="1"/>
    <col min="5" max="5" width="12.1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6.5" thickBot="1">
      <c r="A1" s="93" t="s">
        <v>500</v>
      </c>
      <c r="B1" s="93"/>
      <c r="C1" s="93"/>
      <c r="D1" s="93"/>
      <c r="E1" s="93"/>
    </row>
    <row r="2" spans="1:5" ht="33" customHeight="1">
      <c r="A2" s="52"/>
      <c r="B2" s="53" t="s">
        <v>24</v>
      </c>
      <c r="C2" s="2" t="s">
        <v>438</v>
      </c>
      <c r="D2" s="54" t="s">
        <v>439</v>
      </c>
      <c r="E2" s="55" t="s">
        <v>27</v>
      </c>
    </row>
    <row r="3" spans="1:5" ht="15" customHeight="1">
      <c r="A3" s="145" t="s">
        <v>20</v>
      </c>
      <c r="B3" s="94"/>
      <c r="C3" s="94"/>
      <c r="D3" s="146"/>
      <c r="E3" s="27">
        <f>SUM(E4:E23)</f>
        <v>43203.145</v>
      </c>
    </row>
    <row r="4" spans="1:5" ht="15" customHeight="1">
      <c r="A4" s="139" t="s">
        <v>501</v>
      </c>
      <c r="B4" s="140"/>
      <c r="C4" s="140"/>
      <c r="D4" s="141"/>
      <c r="E4" s="29"/>
    </row>
    <row r="5" spans="1:5" ht="15">
      <c r="A5" s="40"/>
      <c r="B5" s="24" t="s">
        <v>474</v>
      </c>
      <c r="C5" s="24" t="s">
        <v>11</v>
      </c>
      <c r="D5" s="24" t="s">
        <v>476</v>
      </c>
      <c r="E5" s="25">
        <v>497</v>
      </c>
    </row>
    <row r="6" spans="1:5" ht="15">
      <c r="A6" s="24"/>
      <c r="B6" s="24" t="s">
        <v>300</v>
      </c>
      <c r="C6" s="24" t="s">
        <v>11</v>
      </c>
      <c r="D6" s="24" t="s">
        <v>302</v>
      </c>
      <c r="E6" s="25">
        <v>2869</v>
      </c>
    </row>
    <row r="7" spans="1:5" ht="15" customHeight="1">
      <c r="A7" s="24"/>
      <c r="B7" s="24" t="s">
        <v>389</v>
      </c>
      <c r="C7" s="24" t="s">
        <v>11</v>
      </c>
      <c r="D7" s="24" t="s">
        <v>391</v>
      </c>
      <c r="E7" s="25">
        <v>1982</v>
      </c>
    </row>
    <row r="8" spans="1:5" ht="15">
      <c r="A8" s="24"/>
      <c r="B8" s="24" t="s">
        <v>410</v>
      </c>
      <c r="C8" s="24" t="s">
        <v>11</v>
      </c>
      <c r="D8" s="24" t="s">
        <v>411</v>
      </c>
      <c r="E8" s="25">
        <v>804</v>
      </c>
    </row>
    <row r="9" spans="1:5" ht="15">
      <c r="A9" s="139" t="s">
        <v>15</v>
      </c>
      <c r="B9" s="140"/>
      <c r="C9" s="140"/>
      <c r="D9" s="141"/>
      <c r="E9" s="29"/>
    </row>
    <row r="10" spans="1:5" ht="15">
      <c r="A10" s="24"/>
      <c r="B10" s="24" t="s">
        <v>503</v>
      </c>
      <c r="C10" s="24" t="s">
        <v>11</v>
      </c>
      <c r="D10" s="24" t="s">
        <v>351</v>
      </c>
      <c r="E10" s="25">
        <f>92.96+185.92</f>
        <v>278.88</v>
      </c>
    </row>
    <row r="11" spans="1:5" ht="15">
      <c r="A11" s="24"/>
      <c r="B11" s="24" t="s">
        <v>357</v>
      </c>
      <c r="C11" s="24" t="s">
        <v>11</v>
      </c>
      <c r="D11" s="24" t="s">
        <v>352</v>
      </c>
      <c r="E11" s="25">
        <v>185.92</v>
      </c>
    </row>
    <row r="12" spans="1:5" ht="15">
      <c r="A12" s="139" t="s">
        <v>19</v>
      </c>
      <c r="B12" s="140"/>
      <c r="C12" s="140"/>
      <c r="D12" s="141"/>
      <c r="E12" s="29"/>
    </row>
    <row r="13" spans="1:5" ht="15">
      <c r="A13" s="24"/>
      <c r="B13" s="24" t="s">
        <v>155</v>
      </c>
      <c r="C13" s="24" t="s">
        <v>10</v>
      </c>
      <c r="D13" s="24" t="s">
        <v>157</v>
      </c>
      <c r="E13" s="25">
        <f>1513.65/2</f>
        <v>756.825</v>
      </c>
    </row>
    <row r="14" spans="1:5" ht="15">
      <c r="A14" s="24"/>
      <c r="B14" s="24" t="s">
        <v>332</v>
      </c>
      <c r="C14" s="24" t="s">
        <v>11</v>
      </c>
      <c r="D14" s="24" t="s">
        <v>156</v>
      </c>
      <c r="E14" s="25">
        <v>815</v>
      </c>
    </row>
    <row r="15" spans="1:5" ht="18.75" customHeight="1">
      <c r="A15" s="139" t="s">
        <v>21</v>
      </c>
      <c r="B15" s="140"/>
      <c r="C15" s="140"/>
      <c r="D15" s="141"/>
      <c r="E15" s="29"/>
    </row>
    <row r="16" spans="1:5" ht="15">
      <c r="A16" s="24"/>
      <c r="B16" s="24">
        <v>3945.2</v>
      </c>
      <c r="C16" s="24" t="s">
        <v>10</v>
      </c>
      <c r="D16" s="24">
        <v>3</v>
      </c>
      <c r="E16" s="25">
        <f>B16*D16</f>
        <v>11835.599999999999</v>
      </c>
    </row>
    <row r="17" spans="1:5" ht="15">
      <c r="A17" s="24"/>
      <c r="B17" s="24">
        <v>3945.2</v>
      </c>
      <c r="C17" s="24" t="s">
        <v>11</v>
      </c>
      <c r="D17" s="24">
        <v>2.55</v>
      </c>
      <c r="E17" s="25">
        <f>B17*D17</f>
        <v>10060.259999999998</v>
      </c>
    </row>
    <row r="18" spans="1:5" ht="16.5" customHeight="1">
      <c r="A18" s="139" t="s">
        <v>25</v>
      </c>
      <c r="B18" s="140"/>
      <c r="C18" s="140"/>
      <c r="D18" s="141"/>
      <c r="E18" s="29">
        <v>10257.52</v>
      </c>
    </row>
    <row r="19" spans="1:5" ht="15.75" customHeight="1">
      <c r="A19" s="139" t="s">
        <v>22</v>
      </c>
      <c r="B19" s="140"/>
      <c r="C19" s="140"/>
      <c r="D19" s="141"/>
      <c r="E19" s="29"/>
    </row>
    <row r="20" spans="1:5" ht="15">
      <c r="A20" s="24"/>
      <c r="B20" s="24" t="s">
        <v>124</v>
      </c>
      <c r="C20" s="24" t="s">
        <v>10</v>
      </c>
      <c r="D20" s="24" t="s">
        <v>125</v>
      </c>
      <c r="E20" s="25">
        <v>1618</v>
      </c>
    </row>
    <row r="21" spans="1:5" ht="14.25" customHeight="1">
      <c r="A21" s="24"/>
      <c r="B21" s="24" t="s">
        <v>315</v>
      </c>
      <c r="C21" s="24" t="s">
        <v>11</v>
      </c>
      <c r="D21" s="24" t="s">
        <v>317</v>
      </c>
      <c r="E21" s="25">
        <v>394</v>
      </c>
    </row>
    <row r="22" spans="1:5" ht="15">
      <c r="A22" s="24"/>
      <c r="B22" s="24" t="s">
        <v>34</v>
      </c>
      <c r="C22" s="24" t="s">
        <v>11</v>
      </c>
      <c r="D22" s="24" t="s">
        <v>40</v>
      </c>
      <c r="E22" s="25">
        <v>139</v>
      </c>
    </row>
    <row r="23" spans="1:5" ht="15" customHeight="1">
      <c r="A23" s="139" t="s">
        <v>347</v>
      </c>
      <c r="B23" s="140"/>
      <c r="C23" s="140"/>
      <c r="D23" s="141"/>
      <c r="E23" s="29">
        <v>710.14</v>
      </c>
    </row>
    <row r="24" spans="1:5" ht="15" customHeight="1">
      <c r="A24" s="142" t="s">
        <v>434</v>
      </c>
      <c r="B24" s="143"/>
      <c r="C24" s="143"/>
      <c r="D24" s="144"/>
      <c r="E24" s="47">
        <v>7259.17</v>
      </c>
    </row>
    <row r="25" spans="1:5" ht="15" customHeight="1">
      <c r="A25" s="113" t="s">
        <v>428</v>
      </c>
      <c r="B25" s="114"/>
      <c r="C25" s="114"/>
      <c r="D25" s="115"/>
      <c r="E25" s="47">
        <v>12545.74</v>
      </c>
    </row>
    <row r="26" spans="1:5" ht="15" customHeight="1">
      <c r="A26" s="113" t="s">
        <v>429</v>
      </c>
      <c r="B26" s="114"/>
      <c r="C26" s="114"/>
      <c r="D26" s="115"/>
      <c r="E26" s="47">
        <v>15054.96</v>
      </c>
    </row>
    <row r="27" spans="1:5" ht="15" customHeight="1">
      <c r="A27" s="116" t="s">
        <v>430</v>
      </c>
      <c r="B27" s="117"/>
      <c r="C27" s="117"/>
      <c r="D27" s="118"/>
      <c r="E27" s="47">
        <f>SUM(E3:E26)</f>
        <v>121266.16</v>
      </c>
    </row>
    <row r="28" spans="1:5" ht="15" customHeight="1">
      <c r="A28" s="113" t="s">
        <v>431</v>
      </c>
      <c r="B28" s="114"/>
      <c r="C28" s="114"/>
      <c r="D28" s="115"/>
      <c r="E28" s="47">
        <v>132164.74</v>
      </c>
    </row>
    <row r="29" spans="1:5" ht="15" customHeight="1">
      <c r="A29" s="113" t="s">
        <v>432</v>
      </c>
      <c r="B29" s="114"/>
      <c r="C29" s="114"/>
      <c r="D29" s="115"/>
      <c r="E29" s="47">
        <v>18384.82</v>
      </c>
    </row>
    <row r="30" spans="1:5" ht="15" customHeight="1">
      <c r="A30" s="113" t="s">
        <v>442</v>
      </c>
      <c r="B30" s="114"/>
      <c r="C30" s="114"/>
      <c r="D30" s="115"/>
      <c r="E30" s="47">
        <v>17388.9</v>
      </c>
    </row>
    <row r="31" spans="1:5" ht="15">
      <c r="A31" s="127" t="s">
        <v>435</v>
      </c>
      <c r="B31" s="128"/>
      <c r="C31" s="128"/>
      <c r="D31" s="129"/>
      <c r="E31" s="47">
        <v>2419.17</v>
      </c>
    </row>
    <row r="32" spans="1:5" ht="15">
      <c r="A32" s="127" t="s">
        <v>443</v>
      </c>
      <c r="B32" s="128"/>
      <c r="C32" s="128"/>
      <c r="D32" s="129"/>
      <c r="E32" s="47">
        <v>0</v>
      </c>
    </row>
    <row r="33" spans="1:5" ht="15" customHeight="1">
      <c r="A33" s="130" t="s">
        <v>444</v>
      </c>
      <c r="B33" s="130"/>
      <c r="C33" s="130"/>
      <c r="D33" s="130"/>
      <c r="E33" s="47">
        <f>SUM(E28-E27)</f>
        <v>10898.579999999987</v>
      </c>
    </row>
    <row r="34" spans="1:5" ht="15" customHeight="1">
      <c r="A34" s="142" t="s">
        <v>482</v>
      </c>
      <c r="B34" s="143"/>
      <c r="C34" s="143"/>
      <c r="D34" s="144"/>
      <c r="E34" s="47">
        <f>SUM(E29-E32)</f>
        <v>18384.82</v>
      </c>
    </row>
    <row r="35" spans="1:5" ht="15" customHeight="1">
      <c r="A35" s="121" t="s">
        <v>446</v>
      </c>
      <c r="B35" s="122"/>
      <c r="C35" s="122"/>
      <c r="D35" s="123"/>
      <c r="E35" s="119">
        <f>SUM(E30-E27)</f>
        <v>-103877.26000000001</v>
      </c>
    </row>
    <row r="36" spans="1:5" ht="12.75">
      <c r="A36" s="124"/>
      <c r="B36" s="125"/>
      <c r="C36" s="125"/>
      <c r="D36" s="126"/>
      <c r="E36" s="120"/>
    </row>
  </sheetData>
  <sheetProtection/>
  <mergeCells count="22">
    <mergeCell ref="E35:E36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5:D36"/>
    <mergeCell ref="A32:D32"/>
    <mergeCell ref="A18:D18"/>
    <mergeCell ref="A19:D19"/>
    <mergeCell ref="A23:D23"/>
    <mergeCell ref="A15:D15"/>
    <mergeCell ref="A1:E1"/>
    <mergeCell ref="A4:D4"/>
    <mergeCell ref="A9:D9"/>
    <mergeCell ref="A12:D12"/>
    <mergeCell ref="A3:D3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18">
    <outlinePr summaryBelow="0"/>
  </sheetPr>
  <dimension ref="A1:E39"/>
  <sheetViews>
    <sheetView tabSelected="1" zoomScalePageLayoutView="0" workbookViewId="0" topLeftCell="A1">
      <pane ySplit="1" topLeftCell="A2" activePane="bottomLeft" state="frozen"/>
      <selection pane="topLeft" activeCell="B393" sqref="B393"/>
      <selection pane="bottomLeft" activeCell="E38" sqref="A1:E39"/>
    </sheetView>
  </sheetViews>
  <sheetFormatPr defaultColWidth="13.375" defaultRowHeight="12.75"/>
  <cols>
    <col min="1" max="1" width="5.625" style="6" customWidth="1"/>
    <col min="2" max="2" width="8.375" style="6" customWidth="1"/>
    <col min="3" max="3" width="8.25390625" style="6" customWidth="1"/>
    <col min="4" max="4" width="66.625" style="6" customWidth="1"/>
    <col min="5" max="5" width="16.253906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6.5" thickBot="1">
      <c r="A1" s="149" t="s">
        <v>504</v>
      </c>
      <c r="B1" s="150"/>
      <c r="C1" s="150"/>
      <c r="D1" s="150"/>
      <c r="E1" s="151"/>
    </row>
    <row r="2" spans="1:5" ht="24.75" thickBot="1">
      <c r="A2" s="62"/>
      <c r="B2" s="56" t="s">
        <v>24</v>
      </c>
      <c r="C2" s="57" t="s">
        <v>26</v>
      </c>
      <c r="D2" s="58" t="s">
        <v>23</v>
      </c>
      <c r="E2" s="57" t="s">
        <v>27</v>
      </c>
    </row>
    <row r="3" spans="1:5" ht="12.75" customHeight="1">
      <c r="A3" s="147" t="s">
        <v>12</v>
      </c>
      <c r="B3" s="148"/>
      <c r="C3" s="148"/>
      <c r="D3" s="148"/>
      <c r="E3" s="63">
        <f>SUM(E4:E5)</f>
        <v>60987</v>
      </c>
    </row>
    <row r="4" spans="1:5" ht="16.5" customHeight="1">
      <c r="A4" s="104" t="s">
        <v>19</v>
      </c>
      <c r="B4" s="105"/>
      <c r="C4" s="105"/>
      <c r="D4" s="106"/>
      <c r="E4" s="8"/>
    </row>
    <row r="5" spans="1:5" ht="12.75">
      <c r="A5" s="64"/>
      <c r="B5" s="60" t="s">
        <v>274</v>
      </c>
      <c r="C5" s="60" t="s">
        <v>11</v>
      </c>
      <c r="D5" s="60" t="s">
        <v>275</v>
      </c>
      <c r="E5" s="10">
        <v>60987</v>
      </c>
    </row>
    <row r="6" spans="1:5" ht="13.5" customHeight="1">
      <c r="A6" s="107" t="s">
        <v>20</v>
      </c>
      <c r="B6" s="108"/>
      <c r="C6" s="108"/>
      <c r="D6" s="109"/>
      <c r="E6" s="13">
        <f>SUM(E7:E27)</f>
        <v>62206.23999999999</v>
      </c>
    </row>
    <row r="7" spans="1:5" ht="12.75">
      <c r="A7" s="104" t="s">
        <v>13</v>
      </c>
      <c r="B7" s="105"/>
      <c r="C7" s="105"/>
      <c r="D7" s="106"/>
      <c r="E7" s="15"/>
    </row>
    <row r="8" spans="1:5" ht="12.75">
      <c r="A8" s="64"/>
      <c r="B8" s="59" t="s">
        <v>466</v>
      </c>
      <c r="C8" s="59" t="s">
        <v>6</v>
      </c>
      <c r="D8" s="59" t="s">
        <v>468</v>
      </c>
      <c r="E8" s="10">
        <v>429</v>
      </c>
    </row>
    <row r="9" spans="1:5" ht="12.75">
      <c r="A9" s="64"/>
      <c r="B9" s="9" t="s">
        <v>389</v>
      </c>
      <c r="C9" s="9" t="s">
        <v>11</v>
      </c>
      <c r="D9" s="9" t="s">
        <v>392</v>
      </c>
      <c r="E9" s="10">
        <v>1009</v>
      </c>
    </row>
    <row r="10" spans="1:5" ht="12.75">
      <c r="A10" s="104" t="s">
        <v>14</v>
      </c>
      <c r="B10" s="105"/>
      <c r="C10" s="105"/>
      <c r="D10" s="106"/>
      <c r="E10" s="8"/>
    </row>
    <row r="11" spans="1:5" ht="12.75">
      <c r="A11" s="64"/>
      <c r="B11" s="59" t="s">
        <v>300</v>
      </c>
      <c r="C11" s="59" t="s">
        <v>11</v>
      </c>
      <c r="D11" s="59" t="s">
        <v>301</v>
      </c>
      <c r="E11" s="10">
        <v>1271</v>
      </c>
    </row>
    <row r="12" spans="1:5" ht="15.75" customHeight="1">
      <c r="A12" s="104" t="s">
        <v>15</v>
      </c>
      <c r="B12" s="105"/>
      <c r="C12" s="105"/>
      <c r="D12" s="106"/>
      <c r="E12" s="8"/>
    </row>
    <row r="13" spans="1:5" ht="12.75">
      <c r="A13" s="64"/>
      <c r="B13" s="59" t="s">
        <v>357</v>
      </c>
      <c r="C13" s="59" t="s">
        <v>11</v>
      </c>
      <c r="D13" s="61" t="s">
        <v>352</v>
      </c>
      <c r="E13" s="10">
        <v>278.88</v>
      </c>
    </row>
    <row r="14" spans="1:5" ht="12.75">
      <c r="A14" s="64"/>
      <c r="B14" s="9" t="s">
        <v>410</v>
      </c>
      <c r="C14" s="9" t="s">
        <v>11</v>
      </c>
      <c r="D14" s="9" t="s">
        <v>412</v>
      </c>
      <c r="E14" s="10">
        <v>270</v>
      </c>
    </row>
    <row r="15" spans="1:5" ht="12.75">
      <c r="A15" s="64"/>
      <c r="B15" s="9" t="s">
        <v>418</v>
      </c>
      <c r="C15" s="9" t="s">
        <v>11</v>
      </c>
      <c r="D15" s="9" t="s">
        <v>421</v>
      </c>
      <c r="E15" s="10">
        <v>929</v>
      </c>
    </row>
    <row r="16" spans="1:5" ht="15.75" customHeight="1">
      <c r="A16" s="104" t="s">
        <v>16</v>
      </c>
      <c r="B16" s="105"/>
      <c r="C16" s="105"/>
      <c r="D16" s="106"/>
      <c r="E16" s="8"/>
    </row>
    <row r="17" spans="1:5" ht="12.75">
      <c r="A17" s="64"/>
      <c r="B17" s="59" t="s">
        <v>138</v>
      </c>
      <c r="C17" s="59" t="s">
        <v>10</v>
      </c>
      <c r="D17" s="59" t="s">
        <v>141</v>
      </c>
      <c r="E17" s="10">
        <v>1254</v>
      </c>
    </row>
    <row r="18" spans="1:5" ht="15.75" customHeight="1">
      <c r="A18" s="104" t="s">
        <v>21</v>
      </c>
      <c r="B18" s="105"/>
      <c r="C18" s="105"/>
      <c r="D18" s="106"/>
      <c r="E18" s="8"/>
    </row>
    <row r="19" spans="1:5" ht="12.75">
      <c r="A19" s="64"/>
      <c r="B19" s="59">
        <v>5300.4</v>
      </c>
      <c r="C19" s="59" t="s">
        <v>9</v>
      </c>
      <c r="D19" s="59">
        <v>2.05</v>
      </c>
      <c r="E19" s="10">
        <f>B19*D19</f>
        <v>10865.819999999998</v>
      </c>
    </row>
    <row r="20" spans="1:5" ht="12.75">
      <c r="A20" s="64"/>
      <c r="B20" s="9">
        <v>5300.4</v>
      </c>
      <c r="C20" s="9" t="s">
        <v>10</v>
      </c>
      <c r="D20" s="9">
        <v>3</v>
      </c>
      <c r="E20" s="10">
        <f>B20*D20</f>
        <v>15901.199999999999</v>
      </c>
    </row>
    <row r="21" spans="1:5" ht="12.75">
      <c r="A21" s="64"/>
      <c r="B21" s="9">
        <v>5300.4</v>
      </c>
      <c r="C21" s="9" t="s">
        <v>11</v>
      </c>
      <c r="D21" s="9">
        <v>2.55</v>
      </c>
      <c r="E21" s="10">
        <f>B21*D21</f>
        <v>13516.019999999999</v>
      </c>
    </row>
    <row r="22" spans="1:5" ht="14.25" customHeight="1">
      <c r="A22" s="104" t="s">
        <v>25</v>
      </c>
      <c r="B22" s="105"/>
      <c r="C22" s="105"/>
      <c r="D22" s="106"/>
      <c r="E22" s="8">
        <v>13781.04</v>
      </c>
    </row>
    <row r="23" spans="1:5" ht="15.75" customHeight="1">
      <c r="A23" s="104" t="s">
        <v>22</v>
      </c>
      <c r="B23" s="105"/>
      <c r="C23" s="105"/>
      <c r="D23" s="106"/>
      <c r="E23" s="8"/>
    </row>
    <row r="24" spans="1:5" ht="12.75">
      <c r="A24" s="64"/>
      <c r="B24" s="59" t="s">
        <v>150</v>
      </c>
      <c r="C24" s="59" t="s">
        <v>10</v>
      </c>
      <c r="D24" s="59" t="s">
        <v>153</v>
      </c>
      <c r="E24" s="10">
        <v>312.2</v>
      </c>
    </row>
    <row r="25" spans="1:5" ht="12.75">
      <c r="A25" s="64"/>
      <c r="B25" s="9" t="s">
        <v>315</v>
      </c>
      <c r="C25" s="9" t="s">
        <v>11</v>
      </c>
      <c r="D25" s="9" t="s">
        <v>318</v>
      </c>
      <c r="E25" s="10">
        <v>938</v>
      </c>
    </row>
    <row r="26" spans="1:5" ht="12.75">
      <c r="A26" s="64"/>
      <c r="B26" s="9" t="s">
        <v>34</v>
      </c>
      <c r="C26" s="9" t="s">
        <v>11</v>
      </c>
      <c r="D26" s="9" t="s">
        <v>39</v>
      </c>
      <c r="E26" s="10">
        <v>497</v>
      </c>
    </row>
    <row r="27" spans="1:5" ht="13.5" customHeight="1">
      <c r="A27" s="104" t="s">
        <v>347</v>
      </c>
      <c r="B27" s="105"/>
      <c r="C27" s="105"/>
      <c r="D27" s="106"/>
      <c r="E27" s="41">
        <v>954.08</v>
      </c>
    </row>
    <row r="28" spans="1:5" ht="15" customHeight="1">
      <c r="A28" s="113" t="s">
        <v>428</v>
      </c>
      <c r="B28" s="114"/>
      <c r="C28" s="114"/>
      <c r="D28" s="115"/>
      <c r="E28" s="42">
        <v>25282.91</v>
      </c>
    </row>
    <row r="29" spans="1:5" ht="15" customHeight="1">
      <c r="A29" s="113" t="s">
        <v>429</v>
      </c>
      <c r="B29" s="114"/>
      <c r="C29" s="114"/>
      <c r="D29" s="115"/>
      <c r="E29" s="42">
        <v>19251.07</v>
      </c>
    </row>
    <row r="30" spans="1:5" ht="14.25" customHeight="1">
      <c r="A30" s="116" t="s">
        <v>430</v>
      </c>
      <c r="B30" s="117"/>
      <c r="C30" s="117"/>
      <c r="D30" s="118"/>
      <c r="E30" s="42">
        <f>SUM(E5:E29)</f>
        <v>229933.46000000002</v>
      </c>
    </row>
    <row r="31" spans="1:5" ht="15" customHeight="1">
      <c r="A31" s="113" t="s">
        <v>431</v>
      </c>
      <c r="B31" s="114"/>
      <c r="C31" s="114"/>
      <c r="D31" s="115"/>
      <c r="E31" s="42">
        <v>167810.76</v>
      </c>
    </row>
    <row r="32" spans="1:5" ht="15" customHeight="1">
      <c r="A32" s="113" t="s">
        <v>432</v>
      </c>
      <c r="B32" s="114"/>
      <c r="C32" s="114"/>
      <c r="D32" s="115"/>
      <c r="E32" s="42">
        <v>24699.96</v>
      </c>
    </row>
    <row r="33" spans="1:5" ht="15" customHeight="1">
      <c r="A33" s="113" t="s">
        <v>442</v>
      </c>
      <c r="B33" s="114"/>
      <c r="C33" s="114"/>
      <c r="D33" s="115"/>
      <c r="E33" s="42">
        <v>116142.36</v>
      </c>
    </row>
    <row r="34" spans="1:5" ht="15">
      <c r="A34" s="127" t="s">
        <v>435</v>
      </c>
      <c r="B34" s="128"/>
      <c r="C34" s="128"/>
      <c r="D34" s="129"/>
      <c r="E34" s="42">
        <v>17094.92</v>
      </c>
    </row>
    <row r="35" spans="1:5" ht="15">
      <c r="A35" s="127" t="s">
        <v>443</v>
      </c>
      <c r="B35" s="128"/>
      <c r="C35" s="128"/>
      <c r="D35" s="129"/>
      <c r="E35" s="42">
        <v>0</v>
      </c>
    </row>
    <row r="36" spans="1:5" ht="15" customHeight="1">
      <c r="A36" s="130" t="s">
        <v>444</v>
      </c>
      <c r="B36" s="130"/>
      <c r="C36" s="130"/>
      <c r="D36" s="130"/>
      <c r="E36" s="47">
        <f>SUM(E31-E30)</f>
        <v>-62122.70000000001</v>
      </c>
    </row>
    <row r="37" spans="1:5" ht="15" customHeight="1">
      <c r="A37" s="142" t="s">
        <v>482</v>
      </c>
      <c r="B37" s="143"/>
      <c r="C37" s="143"/>
      <c r="D37" s="144"/>
      <c r="E37" s="47">
        <f>SUM(E32-E35)</f>
        <v>24699.96</v>
      </c>
    </row>
    <row r="38" spans="1:5" ht="15" customHeight="1">
      <c r="A38" s="121" t="s">
        <v>446</v>
      </c>
      <c r="B38" s="122"/>
      <c r="C38" s="122"/>
      <c r="D38" s="123"/>
      <c r="E38" s="119">
        <f>SUM(E33-E30)</f>
        <v>-113791.10000000002</v>
      </c>
    </row>
    <row r="39" spans="1:5" ht="12.75">
      <c r="A39" s="124"/>
      <c r="B39" s="125"/>
      <c r="C39" s="125"/>
      <c r="D39" s="126"/>
      <c r="E39" s="120"/>
    </row>
  </sheetData>
  <sheetProtection/>
  <mergeCells count="24">
    <mergeCell ref="A38:D39"/>
    <mergeCell ref="E38:E39"/>
    <mergeCell ref="A32:D32"/>
    <mergeCell ref="A33:D33"/>
    <mergeCell ref="A34:D34"/>
    <mergeCell ref="A35:D35"/>
    <mergeCell ref="A36:D36"/>
    <mergeCell ref="A37:D37"/>
    <mergeCell ref="A1:E1"/>
    <mergeCell ref="A29:D29"/>
    <mergeCell ref="A16:D16"/>
    <mergeCell ref="A18:D18"/>
    <mergeCell ref="A22:D22"/>
    <mergeCell ref="A23:D23"/>
    <mergeCell ref="A30:D30"/>
    <mergeCell ref="A31:D31"/>
    <mergeCell ref="A3:D3"/>
    <mergeCell ref="A4:D4"/>
    <mergeCell ref="A6:D6"/>
    <mergeCell ref="A7:D7"/>
    <mergeCell ref="A10:D10"/>
    <mergeCell ref="A12:D12"/>
    <mergeCell ref="A27:D27"/>
    <mergeCell ref="A28:D28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44">
    <outlinePr summaryBelow="0"/>
  </sheetPr>
  <dimension ref="A1:E39"/>
  <sheetViews>
    <sheetView zoomScalePageLayoutView="0" workbookViewId="0" topLeftCell="A1">
      <selection activeCell="E38" sqref="A1:E39"/>
    </sheetView>
  </sheetViews>
  <sheetFormatPr defaultColWidth="13.375" defaultRowHeight="12.75"/>
  <cols>
    <col min="1" max="1" width="5.75390625" style="6" customWidth="1"/>
    <col min="2" max="2" width="9.625" style="6" customWidth="1"/>
    <col min="3" max="3" width="9.75390625" style="6" customWidth="1"/>
    <col min="4" max="4" width="63.625" style="6" customWidth="1"/>
    <col min="5" max="5" width="12.37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6.5" thickBot="1">
      <c r="A1" s="93" t="s">
        <v>505</v>
      </c>
      <c r="B1" s="93"/>
      <c r="C1" s="93"/>
      <c r="D1" s="93"/>
      <c r="E1" s="93"/>
    </row>
    <row r="2" spans="1:5" ht="24" customHeight="1" thickBot="1">
      <c r="A2" s="68"/>
      <c r="B2" s="56" t="s">
        <v>24</v>
      </c>
      <c r="C2" s="57" t="s">
        <v>26</v>
      </c>
      <c r="D2" s="58" t="s">
        <v>23</v>
      </c>
      <c r="E2" s="69" t="s">
        <v>27</v>
      </c>
    </row>
    <row r="3" spans="1:5" ht="13.5" customHeight="1">
      <c r="A3" s="155" t="s">
        <v>20</v>
      </c>
      <c r="B3" s="156"/>
      <c r="C3" s="156"/>
      <c r="D3" s="157"/>
      <c r="E3" s="67">
        <f>SUM(E4:E26)</f>
        <v>72922.34999999999</v>
      </c>
    </row>
    <row r="4" spans="1:5" ht="12.75">
      <c r="A4" s="104" t="s">
        <v>13</v>
      </c>
      <c r="B4" s="105"/>
      <c r="C4" s="105"/>
      <c r="D4" s="106"/>
      <c r="E4" s="15"/>
    </row>
    <row r="5" spans="1:5" ht="12.75">
      <c r="A5" s="60"/>
      <c r="B5" s="46" t="s">
        <v>466</v>
      </c>
      <c r="C5" s="60" t="s">
        <v>11</v>
      </c>
      <c r="D5" s="60" t="s">
        <v>467</v>
      </c>
      <c r="E5" s="10">
        <v>429</v>
      </c>
    </row>
    <row r="6" spans="1:5" ht="12.75">
      <c r="A6" s="104" t="s">
        <v>14</v>
      </c>
      <c r="B6" s="105"/>
      <c r="C6" s="105"/>
      <c r="D6" s="106"/>
      <c r="E6" s="8"/>
    </row>
    <row r="7" spans="1:5" ht="12.75">
      <c r="A7" s="60"/>
      <c r="B7" s="61" t="s">
        <v>188</v>
      </c>
      <c r="C7" s="59" t="s">
        <v>10</v>
      </c>
      <c r="D7" s="59" t="s">
        <v>189</v>
      </c>
      <c r="E7" s="10">
        <v>715.76</v>
      </c>
    </row>
    <row r="8" spans="1:5" ht="12.75">
      <c r="A8" s="60"/>
      <c r="B8" s="66" t="s">
        <v>389</v>
      </c>
      <c r="C8" s="11" t="s">
        <v>11</v>
      </c>
      <c r="D8" s="11" t="s">
        <v>393</v>
      </c>
      <c r="E8" s="10">
        <v>2397</v>
      </c>
    </row>
    <row r="9" spans="1:5" ht="12.75">
      <c r="A9" s="104" t="s">
        <v>15</v>
      </c>
      <c r="B9" s="105"/>
      <c r="C9" s="105"/>
      <c r="D9" s="106"/>
      <c r="E9" s="8"/>
    </row>
    <row r="10" spans="1:5" ht="12.75">
      <c r="A10" s="60"/>
      <c r="B10" s="61" t="s">
        <v>138</v>
      </c>
      <c r="C10" s="59" t="s">
        <v>10</v>
      </c>
      <c r="D10" s="59" t="s">
        <v>142</v>
      </c>
      <c r="E10" s="10">
        <v>165</v>
      </c>
    </row>
    <row r="11" spans="1:5" ht="12.75">
      <c r="A11" s="60"/>
      <c r="B11" s="66" t="s">
        <v>357</v>
      </c>
      <c r="C11" s="11" t="s">
        <v>11</v>
      </c>
      <c r="D11" s="66" t="s">
        <v>352</v>
      </c>
      <c r="E11" s="10">
        <v>371.84</v>
      </c>
    </row>
    <row r="12" spans="1:5" ht="12.75">
      <c r="A12" s="152" t="s">
        <v>16</v>
      </c>
      <c r="B12" s="153"/>
      <c r="C12" s="153"/>
      <c r="D12" s="154"/>
      <c r="E12" s="8"/>
    </row>
    <row r="13" spans="1:5" ht="12.75">
      <c r="A13" s="60"/>
      <c r="B13" s="61" t="s">
        <v>474</v>
      </c>
      <c r="C13" s="59" t="s">
        <v>11</v>
      </c>
      <c r="D13" s="59" t="s">
        <v>477</v>
      </c>
      <c r="E13" s="10">
        <v>1241</v>
      </c>
    </row>
    <row r="14" spans="1:5" ht="12.75">
      <c r="A14" s="60"/>
      <c r="B14" s="21" t="s">
        <v>226</v>
      </c>
      <c r="C14" s="9" t="s">
        <v>10</v>
      </c>
      <c r="D14" s="9" t="s">
        <v>102</v>
      </c>
      <c r="E14" s="10">
        <v>1477.07</v>
      </c>
    </row>
    <row r="15" spans="1:5" ht="12.75">
      <c r="A15" s="60"/>
      <c r="B15" s="66" t="s">
        <v>410</v>
      </c>
      <c r="C15" s="11" t="s">
        <v>11</v>
      </c>
      <c r="D15" s="11" t="s">
        <v>102</v>
      </c>
      <c r="E15" s="10">
        <v>1157</v>
      </c>
    </row>
    <row r="16" spans="1:5" ht="12.75">
      <c r="A16" s="152" t="s">
        <v>19</v>
      </c>
      <c r="B16" s="153"/>
      <c r="C16" s="153"/>
      <c r="D16" s="154"/>
      <c r="E16" s="8"/>
    </row>
    <row r="17" spans="1:5" ht="12.75">
      <c r="A17" s="60"/>
      <c r="B17" s="61" t="s">
        <v>163</v>
      </c>
      <c r="C17" s="59" t="s">
        <v>10</v>
      </c>
      <c r="D17" s="59" t="s">
        <v>156</v>
      </c>
      <c r="E17" s="10">
        <v>1527.29</v>
      </c>
    </row>
    <row r="18" spans="1:5" ht="12.75">
      <c r="A18" s="60"/>
      <c r="B18" s="21" t="s">
        <v>332</v>
      </c>
      <c r="C18" s="9" t="s">
        <v>11</v>
      </c>
      <c r="D18" s="9" t="s">
        <v>156</v>
      </c>
      <c r="E18" s="10">
        <v>1574</v>
      </c>
    </row>
    <row r="19" spans="1:5" ht="12.75">
      <c r="A19" s="60"/>
      <c r="B19" s="66" t="s">
        <v>478</v>
      </c>
      <c r="C19" s="11" t="s">
        <v>11</v>
      </c>
      <c r="D19" s="11" t="s">
        <v>479</v>
      </c>
      <c r="E19" s="10">
        <v>1399</v>
      </c>
    </row>
    <row r="20" spans="1:5" ht="12.75">
      <c r="A20" s="152" t="s">
        <v>21</v>
      </c>
      <c r="B20" s="153"/>
      <c r="C20" s="153"/>
      <c r="D20" s="154"/>
      <c r="E20" s="8"/>
    </row>
    <row r="21" spans="1:5" ht="12.75">
      <c r="A21" s="60"/>
      <c r="B21" s="61">
        <v>6162.6</v>
      </c>
      <c r="C21" s="59" t="s">
        <v>10</v>
      </c>
      <c r="D21" s="59">
        <v>3</v>
      </c>
      <c r="E21" s="10">
        <f>B21*D21</f>
        <v>18487.800000000003</v>
      </c>
    </row>
    <row r="22" spans="1:5" ht="12.75">
      <c r="A22" s="60"/>
      <c r="B22" s="66">
        <v>6162.6</v>
      </c>
      <c r="C22" s="11" t="s">
        <v>11</v>
      </c>
      <c r="D22" s="11">
        <v>2.55</v>
      </c>
      <c r="E22" s="10">
        <f>B22*D22</f>
        <v>15714.63</v>
      </c>
    </row>
    <row r="23" spans="1:5" ht="12.75">
      <c r="A23" s="152" t="s">
        <v>25</v>
      </c>
      <c r="B23" s="153"/>
      <c r="C23" s="153"/>
      <c r="D23" s="154"/>
      <c r="E23" s="8">
        <v>24034.14</v>
      </c>
    </row>
    <row r="24" spans="1:5" ht="12.75">
      <c r="A24" s="152" t="s">
        <v>22</v>
      </c>
      <c r="B24" s="153"/>
      <c r="C24" s="153"/>
      <c r="D24" s="154"/>
      <c r="E24" s="8"/>
    </row>
    <row r="25" spans="1:5" ht="25.5">
      <c r="A25" s="60"/>
      <c r="B25" s="46" t="s">
        <v>34</v>
      </c>
      <c r="C25" s="60" t="s">
        <v>9</v>
      </c>
      <c r="D25" s="60" t="s">
        <v>41</v>
      </c>
      <c r="E25" s="10">
        <v>567.93</v>
      </c>
    </row>
    <row r="26" spans="1:5" ht="12.75">
      <c r="A26" s="104" t="s">
        <v>347</v>
      </c>
      <c r="B26" s="105"/>
      <c r="C26" s="105"/>
      <c r="D26" s="106"/>
      <c r="E26" s="8">
        <v>1663.89</v>
      </c>
    </row>
    <row r="27" spans="1:5" ht="12.75" customHeight="1">
      <c r="A27" s="158" t="s">
        <v>434</v>
      </c>
      <c r="B27" s="159"/>
      <c r="C27" s="159"/>
      <c r="D27" s="160"/>
      <c r="E27" s="42">
        <v>11339.18</v>
      </c>
    </row>
    <row r="28" spans="1:5" ht="15" customHeight="1">
      <c r="A28" s="113" t="s">
        <v>428</v>
      </c>
      <c r="B28" s="114"/>
      <c r="C28" s="114"/>
      <c r="D28" s="115"/>
      <c r="E28" s="42">
        <v>19597.07</v>
      </c>
    </row>
    <row r="29" spans="1:5" ht="15" customHeight="1">
      <c r="A29" s="113" t="s">
        <v>429</v>
      </c>
      <c r="B29" s="114"/>
      <c r="C29" s="114"/>
      <c r="D29" s="115"/>
      <c r="E29" s="42">
        <v>11758.29</v>
      </c>
    </row>
    <row r="30" spans="1:5" ht="14.25" customHeight="1">
      <c r="A30" s="116" t="s">
        <v>430</v>
      </c>
      <c r="B30" s="117"/>
      <c r="C30" s="117"/>
      <c r="D30" s="118"/>
      <c r="E30" s="42">
        <f>SUM(E5:E29)</f>
        <v>115616.89000000001</v>
      </c>
    </row>
    <row r="31" spans="1:5" ht="15" customHeight="1">
      <c r="A31" s="113" t="s">
        <v>431</v>
      </c>
      <c r="B31" s="114"/>
      <c r="C31" s="114"/>
      <c r="D31" s="115"/>
      <c r="E31" s="42">
        <v>103223.93</v>
      </c>
    </row>
    <row r="32" spans="1:5" ht="15" customHeight="1">
      <c r="A32" s="113" t="s">
        <v>432</v>
      </c>
      <c r="B32" s="114"/>
      <c r="C32" s="114"/>
      <c r="D32" s="115"/>
      <c r="E32" s="42">
        <v>14358.98</v>
      </c>
    </row>
    <row r="33" spans="1:5" ht="15" customHeight="1">
      <c r="A33" s="113" t="s">
        <v>442</v>
      </c>
      <c r="B33" s="114"/>
      <c r="C33" s="114"/>
      <c r="D33" s="115"/>
      <c r="E33" s="42">
        <v>5042.32</v>
      </c>
    </row>
    <row r="34" spans="1:5" ht="15">
      <c r="A34" s="127" t="s">
        <v>435</v>
      </c>
      <c r="B34" s="128"/>
      <c r="C34" s="128"/>
      <c r="D34" s="129"/>
      <c r="E34" s="42">
        <v>701.41</v>
      </c>
    </row>
    <row r="35" spans="1:5" ht="15">
      <c r="A35" s="127" t="s">
        <v>443</v>
      </c>
      <c r="B35" s="128"/>
      <c r="C35" s="128"/>
      <c r="D35" s="129"/>
      <c r="E35" s="42">
        <v>290901</v>
      </c>
    </row>
    <row r="36" spans="1:5" ht="15" customHeight="1">
      <c r="A36" s="130" t="s">
        <v>444</v>
      </c>
      <c r="B36" s="130"/>
      <c r="C36" s="130"/>
      <c r="D36" s="130"/>
      <c r="E36" s="47">
        <f>SUM(E31-E30)</f>
        <v>-12392.960000000021</v>
      </c>
    </row>
    <row r="37" spans="1:5" ht="15" customHeight="1">
      <c r="A37" s="142" t="s">
        <v>482</v>
      </c>
      <c r="B37" s="143"/>
      <c r="C37" s="143"/>
      <c r="D37" s="144"/>
      <c r="E37" s="47">
        <f>SUM(E32-E35)</f>
        <v>-276542.02</v>
      </c>
    </row>
    <row r="38" spans="1:5" ht="15" customHeight="1">
      <c r="A38" s="121" t="s">
        <v>446</v>
      </c>
      <c r="B38" s="122"/>
      <c r="C38" s="122"/>
      <c r="D38" s="123"/>
      <c r="E38" s="119">
        <f>SUM(E33-E30)</f>
        <v>-110574.57</v>
      </c>
    </row>
    <row r="39" spans="1:5" ht="12.75" customHeight="1">
      <c r="A39" s="124"/>
      <c r="B39" s="125"/>
      <c r="C39" s="125"/>
      <c r="D39" s="126"/>
      <c r="E39" s="120"/>
    </row>
    <row r="69" ht="12.75" customHeight="1"/>
    <row r="71" ht="15" customHeight="1"/>
    <row r="72" ht="14.25" customHeight="1"/>
    <row r="73" ht="15" customHeight="1"/>
    <row r="74" ht="15" customHeight="1"/>
    <row r="75" ht="15" customHeight="1"/>
    <row r="78" ht="15" customHeight="1"/>
    <row r="79" ht="15" customHeight="1"/>
    <row r="80" ht="15" customHeight="1"/>
  </sheetData>
  <sheetProtection/>
  <mergeCells count="24">
    <mergeCell ref="A30:D30"/>
    <mergeCell ref="A31:D31"/>
    <mergeCell ref="A32:D32"/>
    <mergeCell ref="E38:E39"/>
    <mergeCell ref="A33:D33"/>
    <mergeCell ref="A34:D34"/>
    <mergeCell ref="A35:D35"/>
    <mergeCell ref="A36:D36"/>
    <mergeCell ref="A37:D37"/>
    <mergeCell ref="A38:D39"/>
    <mergeCell ref="A16:D16"/>
    <mergeCell ref="A20:D20"/>
    <mergeCell ref="A29:D29"/>
    <mergeCell ref="A28:D28"/>
    <mergeCell ref="A23:D23"/>
    <mergeCell ref="A24:D24"/>
    <mergeCell ref="A26:D26"/>
    <mergeCell ref="A27:D27"/>
    <mergeCell ref="A12:D12"/>
    <mergeCell ref="A9:D9"/>
    <mergeCell ref="A1:E1"/>
    <mergeCell ref="A3:D3"/>
    <mergeCell ref="A4:D4"/>
    <mergeCell ref="A6:D6"/>
  </mergeCells>
  <printOptions/>
  <pageMargins left="0.6299212598425197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9">
    <outlinePr summaryBelow="0"/>
  </sheetPr>
  <dimension ref="B1:H34"/>
  <sheetViews>
    <sheetView zoomScalePageLayoutView="0" workbookViewId="0" topLeftCell="B1">
      <selection activeCell="F33" sqref="B1:F34"/>
    </sheetView>
  </sheetViews>
  <sheetFormatPr defaultColWidth="13.375" defaultRowHeight="12.75"/>
  <cols>
    <col min="1" max="1" width="9.125" style="6" customWidth="1"/>
    <col min="2" max="2" width="4.375" style="6" customWidth="1"/>
    <col min="3" max="3" width="8.125" style="6" customWidth="1"/>
    <col min="4" max="4" width="9.25390625" style="6" customWidth="1"/>
    <col min="5" max="5" width="66.125" style="6" customWidth="1"/>
    <col min="6" max="6" width="10.1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2:6" ht="16.5" thickBot="1">
      <c r="B1" s="93" t="s">
        <v>506</v>
      </c>
      <c r="C1" s="93"/>
      <c r="D1" s="93"/>
      <c r="E1" s="93"/>
      <c r="F1" s="93"/>
    </row>
    <row r="2" spans="2:6" ht="21.75" customHeight="1">
      <c r="B2" s="65"/>
      <c r="C2" s="1" t="s">
        <v>24</v>
      </c>
      <c r="D2" s="2" t="s">
        <v>26</v>
      </c>
      <c r="E2" s="3" t="s">
        <v>23</v>
      </c>
      <c r="F2" s="4" t="s">
        <v>27</v>
      </c>
    </row>
    <row r="3" spans="2:6" ht="13.5" customHeight="1">
      <c r="B3" s="107" t="s">
        <v>20</v>
      </c>
      <c r="C3" s="108"/>
      <c r="D3" s="108"/>
      <c r="E3" s="109"/>
      <c r="F3" s="13">
        <f>SUM(F4:F21)</f>
        <v>30451.627000000008</v>
      </c>
    </row>
    <row r="4" spans="2:6" ht="12.75">
      <c r="B4" s="104" t="s">
        <v>13</v>
      </c>
      <c r="C4" s="105"/>
      <c r="D4" s="105"/>
      <c r="E4" s="106"/>
      <c r="F4" s="15"/>
    </row>
    <row r="5" spans="2:6" ht="12.75">
      <c r="B5" s="64"/>
      <c r="C5" s="59" t="s">
        <v>389</v>
      </c>
      <c r="D5" s="59" t="s">
        <v>11</v>
      </c>
      <c r="E5" s="59" t="s">
        <v>394</v>
      </c>
      <c r="F5" s="10">
        <v>484</v>
      </c>
    </row>
    <row r="6" spans="2:6" ht="12.75">
      <c r="B6" s="104" t="s">
        <v>14</v>
      </c>
      <c r="C6" s="105"/>
      <c r="D6" s="105"/>
      <c r="E6" s="106"/>
      <c r="F6" s="8"/>
    </row>
    <row r="7" spans="2:6" ht="12.75">
      <c r="B7" s="64"/>
      <c r="C7" s="59" t="s">
        <v>178</v>
      </c>
      <c r="D7" s="59" t="s">
        <v>10</v>
      </c>
      <c r="E7" s="59" t="s">
        <v>179</v>
      </c>
      <c r="F7" s="10">
        <v>529</v>
      </c>
    </row>
    <row r="8" spans="2:6" ht="12.75">
      <c r="B8" s="64"/>
      <c r="C8" s="9" t="s">
        <v>410</v>
      </c>
      <c r="D8" s="9" t="s">
        <v>11</v>
      </c>
      <c r="E8" s="9" t="s">
        <v>413</v>
      </c>
      <c r="F8" s="10">
        <v>828</v>
      </c>
    </row>
    <row r="9" spans="2:6" ht="15.75" customHeight="1">
      <c r="B9" s="104" t="s">
        <v>15</v>
      </c>
      <c r="C9" s="105"/>
      <c r="D9" s="105"/>
      <c r="E9" s="106"/>
      <c r="F9" s="8"/>
    </row>
    <row r="10" spans="2:6" ht="12.75">
      <c r="B10" s="64"/>
      <c r="C10" s="59" t="s">
        <v>188</v>
      </c>
      <c r="D10" s="59" t="s">
        <v>10</v>
      </c>
      <c r="E10" s="59" t="s">
        <v>189</v>
      </c>
      <c r="F10" s="10">
        <v>1428.36</v>
      </c>
    </row>
    <row r="11" spans="2:6" ht="12.75">
      <c r="B11" s="64"/>
      <c r="C11" s="9" t="s">
        <v>357</v>
      </c>
      <c r="D11" s="9" t="s">
        <v>11</v>
      </c>
      <c r="E11" s="21" t="s">
        <v>352</v>
      </c>
      <c r="F11" s="10">
        <v>92.96</v>
      </c>
    </row>
    <row r="12" spans="2:6" ht="15.75" customHeight="1">
      <c r="B12" s="104" t="s">
        <v>21</v>
      </c>
      <c r="C12" s="105"/>
      <c r="D12" s="105"/>
      <c r="E12" s="106"/>
      <c r="F12" s="8"/>
    </row>
    <row r="13" spans="2:6" ht="12.75">
      <c r="B13" s="64"/>
      <c r="C13" s="59">
        <v>2337.3</v>
      </c>
      <c r="D13" s="59" t="s">
        <v>9</v>
      </c>
      <c r="E13" s="59">
        <v>2.05</v>
      </c>
      <c r="F13" s="10">
        <f>C13*E13</f>
        <v>4791.465</v>
      </c>
    </row>
    <row r="14" spans="2:6" ht="12.75">
      <c r="B14" s="64"/>
      <c r="C14" s="9">
        <v>2337.3</v>
      </c>
      <c r="D14" s="9" t="s">
        <v>10</v>
      </c>
      <c r="E14" s="9">
        <v>3</v>
      </c>
      <c r="F14" s="10">
        <f>C14*E14</f>
        <v>7011.900000000001</v>
      </c>
    </row>
    <row r="15" spans="2:6" ht="12.75">
      <c r="B15" s="64"/>
      <c r="C15" s="9">
        <v>2337.3</v>
      </c>
      <c r="D15" s="9" t="s">
        <v>11</v>
      </c>
      <c r="E15" s="9">
        <v>2.55</v>
      </c>
      <c r="F15" s="10">
        <f>C15*E15</f>
        <v>5960.115</v>
      </c>
    </row>
    <row r="16" spans="2:6" ht="12.75" customHeight="1">
      <c r="B16" s="104" t="s">
        <v>25</v>
      </c>
      <c r="C16" s="105"/>
      <c r="D16" s="105"/>
      <c r="E16" s="106"/>
      <c r="F16" s="8"/>
    </row>
    <row r="17" spans="2:6" ht="12.75">
      <c r="B17" s="64"/>
      <c r="C17" s="59">
        <v>2337.3</v>
      </c>
      <c r="D17" s="59" t="s">
        <v>9</v>
      </c>
      <c r="E17" s="59">
        <v>1.3</v>
      </c>
      <c r="F17" s="10">
        <f>C17*E17</f>
        <v>3038.4900000000002</v>
      </c>
    </row>
    <row r="18" spans="2:8" ht="12.75">
      <c r="B18" s="64"/>
      <c r="C18" s="9">
        <v>2337.3</v>
      </c>
      <c r="D18" s="9" t="s">
        <v>10</v>
      </c>
      <c r="E18" s="9">
        <v>1.3</v>
      </c>
      <c r="F18" s="10">
        <f>C18*E18</f>
        <v>3038.4900000000002</v>
      </c>
      <c r="H18" s="51"/>
    </row>
    <row r="19" spans="2:6" ht="12.75">
      <c r="B19" s="64"/>
      <c r="C19" s="9">
        <v>2337.3</v>
      </c>
      <c r="D19" s="9" t="s">
        <v>11</v>
      </c>
      <c r="E19" s="9">
        <v>1.3</v>
      </c>
      <c r="F19" s="10">
        <f>C19*E19</f>
        <v>3038.4900000000002</v>
      </c>
    </row>
    <row r="20" spans="2:6" ht="13.5" customHeight="1">
      <c r="B20" s="104" t="s">
        <v>29</v>
      </c>
      <c r="C20" s="105"/>
      <c r="D20" s="105"/>
      <c r="E20" s="106"/>
      <c r="F20" s="8"/>
    </row>
    <row r="21" spans="2:6" ht="25.5">
      <c r="B21" s="64"/>
      <c r="C21" s="60" t="s">
        <v>346</v>
      </c>
      <c r="D21" s="46" t="s">
        <v>11</v>
      </c>
      <c r="E21" s="46" t="s">
        <v>347</v>
      </c>
      <c r="F21" s="10">
        <f>C19*0.09</f>
        <v>210.357</v>
      </c>
    </row>
    <row r="22" spans="2:6" ht="12.75" customHeight="1">
      <c r="B22" s="158" t="s">
        <v>434</v>
      </c>
      <c r="C22" s="159"/>
      <c r="D22" s="159"/>
      <c r="E22" s="160"/>
      <c r="F22" s="42">
        <v>6451</v>
      </c>
    </row>
    <row r="23" spans="2:6" ht="15" customHeight="1">
      <c r="B23" s="113" t="s">
        <v>428</v>
      </c>
      <c r="C23" s="114"/>
      <c r="D23" s="114"/>
      <c r="E23" s="115"/>
      <c r="F23" s="42">
        <v>11149</v>
      </c>
    </row>
    <row r="24" spans="2:6" ht="15" customHeight="1">
      <c r="B24" s="161" t="s">
        <v>429</v>
      </c>
      <c r="C24" s="162"/>
      <c r="D24" s="162"/>
      <c r="E24" s="163"/>
      <c r="F24" s="42">
        <v>8919.15</v>
      </c>
    </row>
    <row r="25" spans="2:6" ht="14.25" customHeight="1">
      <c r="B25" s="116" t="s">
        <v>430</v>
      </c>
      <c r="C25" s="117"/>
      <c r="D25" s="117"/>
      <c r="E25" s="118"/>
      <c r="F25" s="42">
        <f>SUM(F5:F24)</f>
        <v>56970.77700000001</v>
      </c>
    </row>
    <row r="26" spans="2:8" ht="15" customHeight="1">
      <c r="B26" s="113" t="s">
        <v>431</v>
      </c>
      <c r="C26" s="114"/>
      <c r="D26" s="114"/>
      <c r="E26" s="115"/>
      <c r="F26" s="42">
        <v>78299.72</v>
      </c>
      <c r="H26" s="83"/>
    </row>
    <row r="27" spans="2:6" ht="15" customHeight="1">
      <c r="B27" s="113" t="s">
        <v>432</v>
      </c>
      <c r="C27" s="114"/>
      <c r="D27" s="114"/>
      <c r="E27" s="115"/>
      <c r="F27" s="42">
        <v>10891.78</v>
      </c>
    </row>
    <row r="28" spans="2:6" ht="15" customHeight="1">
      <c r="B28" s="113" t="s">
        <v>442</v>
      </c>
      <c r="C28" s="114"/>
      <c r="D28" s="114"/>
      <c r="E28" s="115"/>
      <c r="F28" s="42">
        <v>53733.9</v>
      </c>
    </row>
    <row r="29" spans="2:6" ht="15">
      <c r="B29" s="127" t="s">
        <v>435</v>
      </c>
      <c r="C29" s="128"/>
      <c r="D29" s="128"/>
      <c r="E29" s="129"/>
      <c r="F29" s="42">
        <v>7474.62</v>
      </c>
    </row>
    <row r="30" spans="2:6" ht="15">
      <c r="B30" s="127" t="s">
        <v>443</v>
      </c>
      <c r="C30" s="128"/>
      <c r="D30" s="128"/>
      <c r="E30" s="129"/>
      <c r="F30" s="42">
        <v>0</v>
      </c>
    </row>
    <row r="31" spans="2:6" ht="15" customHeight="1">
      <c r="B31" s="130" t="s">
        <v>444</v>
      </c>
      <c r="C31" s="130"/>
      <c r="D31" s="130"/>
      <c r="E31" s="130"/>
      <c r="F31" s="47">
        <f>SUM(F26-F25)</f>
        <v>21328.942999999992</v>
      </c>
    </row>
    <row r="32" spans="2:6" ht="15" customHeight="1">
      <c r="B32" s="142" t="s">
        <v>482</v>
      </c>
      <c r="C32" s="143"/>
      <c r="D32" s="143"/>
      <c r="E32" s="144"/>
      <c r="F32" s="47">
        <f>SUM(F27-F30)</f>
        <v>10891.78</v>
      </c>
    </row>
    <row r="33" spans="2:6" ht="15" customHeight="1">
      <c r="B33" s="121" t="s">
        <v>446</v>
      </c>
      <c r="C33" s="122"/>
      <c r="D33" s="122"/>
      <c r="E33" s="123"/>
      <c r="F33" s="119">
        <f>SUM(F28-F25)</f>
        <v>-3236.8770000000077</v>
      </c>
    </row>
    <row r="34" spans="2:6" ht="12.75">
      <c r="B34" s="124"/>
      <c r="C34" s="125"/>
      <c r="D34" s="125"/>
      <c r="E34" s="126"/>
      <c r="F34" s="120"/>
    </row>
  </sheetData>
  <sheetProtection/>
  <mergeCells count="21">
    <mergeCell ref="B25:E25"/>
    <mergeCell ref="B32:E32"/>
    <mergeCell ref="B26:E26"/>
    <mergeCell ref="B27:E27"/>
    <mergeCell ref="B28:E28"/>
    <mergeCell ref="B12:E12"/>
    <mergeCell ref="B1:F1"/>
    <mergeCell ref="B3:E3"/>
    <mergeCell ref="B4:E4"/>
    <mergeCell ref="B6:E6"/>
    <mergeCell ref="B9:E9"/>
    <mergeCell ref="F33:F34"/>
    <mergeCell ref="B29:E29"/>
    <mergeCell ref="B30:E30"/>
    <mergeCell ref="B31:E31"/>
    <mergeCell ref="B24:E24"/>
    <mergeCell ref="B16:E16"/>
    <mergeCell ref="B20:E20"/>
    <mergeCell ref="B22:E22"/>
    <mergeCell ref="B23:E23"/>
    <mergeCell ref="B33:E34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5"/>
  <sheetViews>
    <sheetView zoomScalePageLayoutView="0" workbookViewId="0" topLeftCell="A1">
      <selection activeCell="E25" sqref="A1:E25"/>
    </sheetView>
  </sheetViews>
  <sheetFormatPr defaultColWidth="13.375" defaultRowHeight="12.75"/>
  <cols>
    <col min="1" max="1" width="7.375" style="6" customWidth="1"/>
    <col min="2" max="2" width="14.125" style="6" customWidth="1"/>
    <col min="3" max="3" width="19.125" style="6" customWidth="1"/>
    <col min="4" max="4" width="31.875" style="6" customWidth="1"/>
    <col min="5" max="5" width="18.1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6.5" thickBot="1">
      <c r="A1" s="93" t="s">
        <v>507</v>
      </c>
      <c r="B1" s="93"/>
      <c r="C1" s="93"/>
      <c r="D1" s="93"/>
      <c r="E1" s="93"/>
    </row>
    <row r="2" spans="1:5" ht="12.75">
      <c r="A2" s="65"/>
      <c r="B2" s="1" t="s">
        <v>24</v>
      </c>
      <c r="C2" s="2" t="s">
        <v>26</v>
      </c>
      <c r="D2" s="3" t="s">
        <v>23</v>
      </c>
      <c r="E2" s="4" t="s">
        <v>27</v>
      </c>
    </row>
    <row r="3" spans="1:5" ht="13.5" customHeight="1" thickBot="1">
      <c r="A3" s="107" t="s">
        <v>20</v>
      </c>
      <c r="B3" s="108"/>
      <c r="C3" s="108"/>
      <c r="D3" s="109"/>
      <c r="E3" s="70"/>
    </row>
    <row r="4" spans="1:5" ht="16.5" customHeight="1" thickTop="1">
      <c r="A4" s="104" t="s">
        <v>21</v>
      </c>
      <c r="B4" s="105"/>
      <c r="C4" s="105"/>
      <c r="D4" s="106"/>
      <c r="E4" s="8"/>
    </row>
    <row r="5" spans="1:5" ht="12.75">
      <c r="A5" s="64"/>
      <c r="B5" s="59">
        <v>3561.5</v>
      </c>
      <c r="C5" s="59" t="s">
        <v>11</v>
      </c>
      <c r="D5" s="59">
        <v>2.55</v>
      </c>
      <c r="E5" s="10">
        <f>B5*D5</f>
        <v>9081.824999999999</v>
      </c>
    </row>
    <row r="6" spans="1:5" ht="15" customHeight="1">
      <c r="A6" s="104" t="s">
        <v>25</v>
      </c>
      <c r="B6" s="105"/>
      <c r="C6" s="105"/>
      <c r="D6" s="106"/>
      <c r="E6" s="8"/>
    </row>
    <row r="7" spans="1:5" ht="12.75">
      <c r="A7" s="64"/>
      <c r="B7" s="59">
        <v>3561.5</v>
      </c>
      <c r="C7" s="59" t="s">
        <v>11</v>
      </c>
      <c r="D7" s="59">
        <v>1.3</v>
      </c>
      <c r="E7" s="10">
        <f>B7*D7</f>
        <v>4629.95</v>
      </c>
    </row>
    <row r="8" spans="1:5" ht="15" customHeight="1">
      <c r="A8" s="104" t="s">
        <v>22</v>
      </c>
      <c r="B8" s="105"/>
      <c r="C8" s="105"/>
      <c r="D8" s="106"/>
      <c r="E8" s="8"/>
    </row>
    <row r="9" spans="1:5" ht="25.5">
      <c r="A9" s="64"/>
      <c r="B9" s="59" t="s">
        <v>460</v>
      </c>
      <c r="C9" s="59" t="s">
        <v>11</v>
      </c>
      <c r="D9" s="59" t="s">
        <v>461</v>
      </c>
      <c r="E9" s="10">
        <v>40</v>
      </c>
    </row>
    <row r="10" spans="1:5" ht="12.75">
      <c r="A10" s="104" t="s">
        <v>29</v>
      </c>
      <c r="B10" s="105"/>
      <c r="C10" s="105"/>
      <c r="D10" s="106"/>
      <c r="E10" s="8"/>
    </row>
    <row r="11" spans="1:5" ht="12.75">
      <c r="A11" s="64"/>
      <c r="B11" s="59" t="s">
        <v>315</v>
      </c>
      <c r="C11" s="59" t="s">
        <v>11</v>
      </c>
      <c r="D11" s="59" t="s">
        <v>320</v>
      </c>
      <c r="E11" s="10">
        <v>2903</v>
      </c>
    </row>
    <row r="12" spans="1:5" ht="12.75">
      <c r="A12" s="64"/>
      <c r="B12" s="9" t="s">
        <v>346</v>
      </c>
      <c r="C12" s="21" t="s">
        <v>11</v>
      </c>
      <c r="D12" s="21" t="s">
        <v>347</v>
      </c>
      <c r="E12" s="10">
        <f>B7*0.09</f>
        <v>320.53499999999997</v>
      </c>
    </row>
    <row r="13" spans="1:5" ht="12.75">
      <c r="A13" s="64"/>
      <c r="B13" s="11" t="s">
        <v>34</v>
      </c>
      <c r="C13" s="11" t="s">
        <v>11</v>
      </c>
      <c r="D13" s="11" t="s">
        <v>268</v>
      </c>
      <c r="E13" s="10">
        <f>B5*0.73</f>
        <v>2599.895</v>
      </c>
    </row>
    <row r="14" spans="1:5" ht="12.75" customHeight="1">
      <c r="A14" s="158" t="s">
        <v>434</v>
      </c>
      <c r="B14" s="159"/>
      <c r="C14" s="159"/>
      <c r="D14" s="160"/>
      <c r="E14" s="42">
        <v>3276.58</v>
      </c>
    </row>
    <row r="15" spans="1:5" ht="15" customHeight="1">
      <c r="A15" s="113" t="s">
        <v>428</v>
      </c>
      <c r="B15" s="114"/>
      <c r="C15" s="114"/>
      <c r="D15" s="115"/>
      <c r="E15" s="42">
        <v>5662.79</v>
      </c>
    </row>
    <row r="16" spans="1:5" ht="15" customHeight="1">
      <c r="A16" s="161" t="s">
        <v>429</v>
      </c>
      <c r="B16" s="162"/>
      <c r="C16" s="162"/>
      <c r="D16" s="163"/>
      <c r="E16" s="42"/>
    </row>
    <row r="17" spans="1:5" ht="14.25" customHeight="1">
      <c r="A17" s="116" t="s">
        <v>430</v>
      </c>
      <c r="B17" s="117"/>
      <c r="C17" s="117"/>
      <c r="D17" s="118"/>
      <c r="E17" s="42">
        <f>SUM(E5:E16)</f>
        <v>28514.574999999997</v>
      </c>
    </row>
    <row r="18" spans="1:5" ht="15" customHeight="1">
      <c r="A18" s="113" t="s">
        <v>431</v>
      </c>
      <c r="B18" s="114"/>
      <c r="C18" s="114"/>
      <c r="D18" s="115"/>
      <c r="E18" s="42">
        <v>0</v>
      </c>
    </row>
    <row r="19" spans="1:5" ht="15" customHeight="1">
      <c r="A19" s="113" t="s">
        <v>432</v>
      </c>
      <c r="B19" s="114"/>
      <c r="C19" s="114"/>
      <c r="D19" s="115"/>
      <c r="E19" s="42">
        <v>0</v>
      </c>
    </row>
    <row r="20" spans="1:5" ht="15" customHeight="1">
      <c r="A20" s="113" t="s">
        <v>442</v>
      </c>
      <c r="B20" s="114"/>
      <c r="C20" s="114"/>
      <c r="D20" s="115"/>
      <c r="E20" s="42">
        <v>0</v>
      </c>
    </row>
    <row r="21" spans="1:5" ht="15">
      <c r="A21" s="127" t="s">
        <v>435</v>
      </c>
      <c r="B21" s="128"/>
      <c r="C21" s="128"/>
      <c r="D21" s="129"/>
      <c r="E21" s="42">
        <v>0</v>
      </c>
    </row>
    <row r="22" spans="1:5" ht="15">
      <c r="A22" s="127" t="s">
        <v>443</v>
      </c>
      <c r="B22" s="128"/>
      <c r="C22" s="128"/>
      <c r="D22" s="129"/>
      <c r="E22" s="42">
        <v>0</v>
      </c>
    </row>
    <row r="23" spans="1:5" ht="26.25" customHeight="1">
      <c r="A23" s="142" t="s">
        <v>444</v>
      </c>
      <c r="B23" s="143"/>
      <c r="C23" s="143"/>
      <c r="D23" s="144"/>
      <c r="E23" s="42"/>
    </row>
    <row r="24" spans="1:5" ht="33" customHeight="1">
      <c r="A24" s="142" t="s">
        <v>445</v>
      </c>
      <c r="B24" s="143"/>
      <c r="C24" s="143"/>
      <c r="D24" s="144"/>
      <c r="E24" s="42"/>
    </row>
    <row r="25" spans="1:5" ht="15" customHeight="1">
      <c r="A25" s="142" t="s">
        <v>446</v>
      </c>
      <c r="B25" s="143"/>
      <c r="C25" s="143"/>
      <c r="D25" s="144"/>
      <c r="E25" s="42"/>
    </row>
  </sheetData>
  <sheetProtection/>
  <mergeCells count="18">
    <mergeCell ref="A22:D22"/>
    <mergeCell ref="A23:D23"/>
    <mergeCell ref="A16:D16"/>
    <mergeCell ref="A17:D17"/>
    <mergeCell ref="A18:D18"/>
    <mergeCell ref="A19:D19"/>
    <mergeCell ref="A20:D20"/>
    <mergeCell ref="A21:D21"/>
    <mergeCell ref="A24:D24"/>
    <mergeCell ref="A25:D25"/>
    <mergeCell ref="A1:E1"/>
    <mergeCell ref="A3:D3"/>
    <mergeCell ref="A4:D4"/>
    <mergeCell ref="A6:D6"/>
    <mergeCell ref="A8:D8"/>
    <mergeCell ref="A10:D10"/>
    <mergeCell ref="A14:D14"/>
    <mergeCell ref="A15:D15"/>
  </mergeCells>
  <printOptions/>
  <pageMargins left="0.31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5">
    <outlinePr summaryBelow="0"/>
  </sheetPr>
  <dimension ref="B1:F31"/>
  <sheetViews>
    <sheetView zoomScalePageLayoutView="0" workbookViewId="0" topLeftCell="B7">
      <selection activeCell="B1" sqref="B1:F31"/>
    </sheetView>
  </sheetViews>
  <sheetFormatPr defaultColWidth="13.375" defaultRowHeight="12.75"/>
  <cols>
    <col min="1" max="1" width="9.125" style="6" customWidth="1"/>
    <col min="2" max="2" width="6.375" style="6" customWidth="1"/>
    <col min="3" max="3" width="8.75390625" style="6" customWidth="1"/>
    <col min="4" max="4" width="9.625" style="6" customWidth="1"/>
    <col min="5" max="5" width="64.625" style="6" customWidth="1"/>
    <col min="6" max="6" width="11.1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2:6" ht="16.5" thickBot="1">
      <c r="B1" s="93" t="s">
        <v>509</v>
      </c>
      <c r="C1" s="93"/>
      <c r="D1" s="93"/>
      <c r="E1" s="93"/>
      <c r="F1" s="93"/>
    </row>
    <row r="2" spans="2:6" ht="24" customHeight="1">
      <c r="B2" s="65"/>
      <c r="C2" s="1" t="s">
        <v>24</v>
      </c>
      <c r="D2" s="2" t="s">
        <v>26</v>
      </c>
      <c r="E2" s="3" t="s">
        <v>23</v>
      </c>
      <c r="F2" s="4" t="s">
        <v>27</v>
      </c>
    </row>
    <row r="3" spans="2:6" ht="12.75" customHeight="1">
      <c r="B3" s="107" t="s">
        <v>20</v>
      </c>
      <c r="C3" s="108"/>
      <c r="D3" s="108"/>
      <c r="E3" s="108"/>
      <c r="F3" s="13">
        <f>SUM(F4:F19)</f>
        <v>32725.704000000005</v>
      </c>
    </row>
    <row r="4" spans="2:6" ht="14.25" customHeight="1">
      <c r="B4" s="104" t="s">
        <v>15</v>
      </c>
      <c r="C4" s="105"/>
      <c r="D4" s="105"/>
      <c r="E4" s="106"/>
      <c r="F4" s="15"/>
    </row>
    <row r="5" spans="2:6" ht="12.75">
      <c r="B5" s="64"/>
      <c r="C5" s="59" t="s">
        <v>224</v>
      </c>
      <c r="D5" s="59" t="s">
        <v>10</v>
      </c>
      <c r="E5" s="59" t="s">
        <v>225</v>
      </c>
      <c r="F5" s="10">
        <v>13317</v>
      </c>
    </row>
    <row r="6" spans="2:6" ht="14.25" customHeight="1">
      <c r="B6" s="104" t="s">
        <v>19</v>
      </c>
      <c r="C6" s="105"/>
      <c r="D6" s="105"/>
      <c r="E6" s="106"/>
      <c r="F6" s="8"/>
    </row>
    <row r="7" spans="2:6" ht="12.75">
      <c r="B7" s="64"/>
      <c r="C7" s="59" t="s">
        <v>158</v>
      </c>
      <c r="D7" s="59" t="s">
        <v>10</v>
      </c>
      <c r="E7" s="59" t="s">
        <v>162</v>
      </c>
      <c r="F7" s="10">
        <v>950.72</v>
      </c>
    </row>
    <row r="8" spans="2:6" ht="12.75">
      <c r="B8" s="64"/>
      <c r="C8" s="9" t="s">
        <v>89</v>
      </c>
      <c r="D8" s="9" t="s">
        <v>10</v>
      </c>
      <c r="E8" s="9" t="s">
        <v>90</v>
      </c>
      <c r="F8" s="10">
        <v>3491</v>
      </c>
    </row>
    <row r="9" spans="2:6" ht="18" customHeight="1">
      <c r="B9" s="104" t="s">
        <v>21</v>
      </c>
      <c r="C9" s="105"/>
      <c r="D9" s="105"/>
      <c r="E9" s="106"/>
      <c r="F9" s="8"/>
    </row>
    <row r="10" spans="2:6" ht="12.75">
      <c r="B10" s="64"/>
      <c r="C10" s="59">
        <v>1586.8</v>
      </c>
      <c r="D10" s="59" t="s">
        <v>10</v>
      </c>
      <c r="E10" s="59">
        <v>2.55</v>
      </c>
      <c r="F10" s="10">
        <v>4046.34</v>
      </c>
    </row>
    <row r="11" spans="2:6" ht="12.75">
      <c r="B11" s="64"/>
      <c r="C11" s="9">
        <v>1586.8</v>
      </c>
      <c r="D11" s="9" t="s">
        <v>11</v>
      </c>
      <c r="E11" s="9">
        <v>2.55</v>
      </c>
      <c r="F11" s="10">
        <f>C11*E11</f>
        <v>4046.3399999999997</v>
      </c>
    </row>
    <row r="12" spans="2:6" ht="15" customHeight="1">
      <c r="B12" s="104" t="s">
        <v>25</v>
      </c>
      <c r="C12" s="105"/>
      <c r="D12" s="105"/>
      <c r="E12" s="106"/>
      <c r="F12" s="8"/>
    </row>
    <row r="13" spans="2:6" ht="12.75">
      <c r="B13" s="64"/>
      <c r="C13" s="59">
        <v>1586.8</v>
      </c>
      <c r="D13" s="59" t="s">
        <v>10</v>
      </c>
      <c r="E13" s="59">
        <v>1.3</v>
      </c>
      <c r="F13" s="10">
        <f>C13*E13</f>
        <v>2062.84</v>
      </c>
    </row>
    <row r="14" spans="2:6" ht="12.75">
      <c r="B14" s="64"/>
      <c r="C14" s="9">
        <v>1586.8</v>
      </c>
      <c r="D14" s="9" t="s">
        <v>11</v>
      </c>
      <c r="E14" s="9">
        <v>1.3</v>
      </c>
      <c r="F14" s="10">
        <f>C14*E14</f>
        <v>2062.84</v>
      </c>
    </row>
    <row r="15" spans="2:6" ht="14.25" customHeight="1">
      <c r="B15" s="104" t="s">
        <v>22</v>
      </c>
      <c r="C15" s="105"/>
      <c r="D15" s="105"/>
      <c r="E15" s="106"/>
      <c r="F15" s="8"/>
    </row>
    <row r="16" spans="2:6" ht="12.75">
      <c r="B16" s="64"/>
      <c r="C16" s="59" t="s">
        <v>321</v>
      </c>
      <c r="D16" s="59" t="s">
        <v>11</v>
      </c>
      <c r="E16" s="59" t="s">
        <v>323</v>
      </c>
      <c r="F16" s="10">
        <v>2463</v>
      </c>
    </row>
    <row r="17" spans="2:6" ht="12.75">
      <c r="B17" s="104" t="s">
        <v>29</v>
      </c>
      <c r="C17" s="105"/>
      <c r="D17" s="105"/>
      <c r="E17" s="106"/>
      <c r="F17" s="8"/>
    </row>
    <row r="18" spans="2:6" s="14" customFormat="1" ht="12.75">
      <c r="B18" s="72"/>
      <c r="C18" s="71"/>
      <c r="D18" s="59" t="s">
        <v>10</v>
      </c>
      <c r="E18" s="61" t="s">
        <v>347</v>
      </c>
      <c r="F18" s="10">
        <f>C13*0.09</f>
        <v>142.81199999999998</v>
      </c>
    </row>
    <row r="19" spans="2:6" ht="25.5">
      <c r="B19" s="64"/>
      <c r="C19" s="11" t="s">
        <v>346</v>
      </c>
      <c r="D19" s="66" t="s">
        <v>11</v>
      </c>
      <c r="E19" s="66" t="s">
        <v>347</v>
      </c>
      <c r="F19" s="10">
        <f>C14*0.09</f>
        <v>142.81199999999998</v>
      </c>
    </row>
    <row r="20" spans="2:6" ht="15" customHeight="1">
      <c r="B20" s="113" t="s">
        <v>428</v>
      </c>
      <c r="C20" s="114"/>
      <c r="D20" s="114"/>
      <c r="E20" s="115"/>
      <c r="F20" s="42">
        <v>5553.8</v>
      </c>
    </row>
    <row r="21" spans="2:6" ht="15" customHeight="1">
      <c r="B21" s="113" t="s">
        <v>429</v>
      </c>
      <c r="C21" s="114"/>
      <c r="D21" s="114"/>
      <c r="E21" s="115"/>
      <c r="F21" s="42">
        <v>9914.87</v>
      </c>
    </row>
    <row r="22" spans="2:6" ht="14.25" customHeight="1">
      <c r="B22" s="164" t="s">
        <v>430</v>
      </c>
      <c r="C22" s="165"/>
      <c r="D22" s="165"/>
      <c r="E22" s="166"/>
      <c r="F22" s="42">
        <f>SUM(F5:F21)</f>
        <v>48194.37400000001</v>
      </c>
    </row>
    <row r="23" spans="2:6" ht="15" customHeight="1">
      <c r="B23" s="113" t="s">
        <v>431</v>
      </c>
      <c r="C23" s="114"/>
      <c r="D23" s="114"/>
      <c r="E23" s="115"/>
      <c r="F23" s="42">
        <v>84571.48</v>
      </c>
    </row>
    <row r="24" spans="2:6" ht="15" customHeight="1">
      <c r="B24" s="113" t="s">
        <v>432</v>
      </c>
      <c r="C24" s="114"/>
      <c r="D24" s="114"/>
      <c r="E24" s="115"/>
      <c r="F24" s="42">
        <v>11689.36</v>
      </c>
    </row>
    <row r="25" spans="2:6" ht="15" customHeight="1">
      <c r="B25" s="113" t="s">
        <v>442</v>
      </c>
      <c r="C25" s="114"/>
      <c r="D25" s="114"/>
      <c r="E25" s="115"/>
      <c r="F25" s="42">
        <v>20565.61</v>
      </c>
    </row>
    <row r="26" spans="2:6" ht="15">
      <c r="B26" s="127" t="s">
        <v>435</v>
      </c>
      <c r="C26" s="128"/>
      <c r="D26" s="128"/>
      <c r="E26" s="129"/>
      <c r="F26" s="42">
        <v>2858.56</v>
      </c>
    </row>
    <row r="27" spans="2:6" ht="15">
      <c r="B27" s="127" t="s">
        <v>443</v>
      </c>
      <c r="C27" s="128"/>
      <c r="D27" s="128"/>
      <c r="E27" s="129"/>
      <c r="F27" s="42">
        <v>0</v>
      </c>
    </row>
    <row r="28" spans="2:6" ht="15" customHeight="1">
      <c r="B28" s="130" t="s">
        <v>444</v>
      </c>
      <c r="C28" s="130"/>
      <c r="D28" s="130"/>
      <c r="E28" s="130"/>
      <c r="F28" s="47">
        <f>SUM(F23-F22)</f>
        <v>36377.105999999985</v>
      </c>
    </row>
    <row r="29" spans="2:6" ht="15" customHeight="1">
      <c r="B29" s="142" t="s">
        <v>482</v>
      </c>
      <c r="C29" s="143"/>
      <c r="D29" s="143"/>
      <c r="E29" s="144"/>
      <c r="F29" s="47">
        <f>SUM(F24-F27)</f>
        <v>11689.36</v>
      </c>
    </row>
    <row r="30" spans="2:6" ht="15" customHeight="1">
      <c r="B30" s="121" t="s">
        <v>446</v>
      </c>
      <c r="C30" s="122"/>
      <c r="D30" s="122"/>
      <c r="E30" s="123"/>
      <c r="F30" s="119">
        <f>SUM(F25-F22)</f>
        <v>-27628.76400000001</v>
      </c>
    </row>
    <row r="31" spans="2:6" ht="12.75" customHeight="1">
      <c r="B31" s="124"/>
      <c r="C31" s="125"/>
      <c r="D31" s="125"/>
      <c r="E31" s="126"/>
      <c r="F31" s="120"/>
    </row>
  </sheetData>
  <sheetProtection/>
  <mergeCells count="20">
    <mergeCell ref="B1:F1"/>
    <mergeCell ref="B3:E3"/>
    <mergeCell ref="B4:E4"/>
    <mergeCell ref="B6:E6"/>
    <mergeCell ref="B22:E22"/>
    <mergeCell ref="B23:E23"/>
    <mergeCell ref="B15:E15"/>
    <mergeCell ref="B17:E17"/>
    <mergeCell ref="B9:E9"/>
    <mergeCell ref="B12:E12"/>
    <mergeCell ref="B20:E20"/>
    <mergeCell ref="B21:E21"/>
    <mergeCell ref="B24:E24"/>
    <mergeCell ref="B25:E25"/>
    <mergeCell ref="B30:E31"/>
    <mergeCell ref="F30:F31"/>
    <mergeCell ref="B26:E26"/>
    <mergeCell ref="B27:E27"/>
    <mergeCell ref="B28:E28"/>
    <mergeCell ref="B29:E2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9">
    <outlinePr summaryBelow="0"/>
  </sheetPr>
  <dimension ref="A1:D37"/>
  <sheetViews>
    <sheetView zoomScalePageLayoutView="0" workbookViewId="0" topLeftCell="A1">
      <selection activeCell="D36" sqref="A1:D36"/>
    </sheetView>
  </sheetViews>
  <sheetFormatPr defaultColWidth="13.375" defaultRowHeight="12.75"/>
  <cols>
    <col min="1" max="1" width="16.00390625" style="6" customWidth="1"/>
    <col min="2" max="2" width="15.25390625" style="6" customWidth="1"/>
    <col min="3" max="3" width="40.625" style="6" customWidth="1"/>
    <col min="4" max="4" width="14.00390625" style="6" customWidth="1"/>
    <col min="5" max="92" width="12.375" style="6" customWidth="1"/>
    <col min="93" max="16384" width="13.375" style="6" customWidth="1"/>
  </cols>
  <sheetData>
    <row r="1" spans="1:4" ht="15.75">
      <c r="A1" s="93" t="s">
        <v>447</v>
      </c>
      <c r="B1" s="93"/>
      <c r="C1" s="93"/>
      <c r="D1" s="93"/>
    </row>
    <row r="2" spans="1:4" ht="30">
      <c r="A2" s="22" t="s">
        <v>24</v>
      </c>
      <c r="B2" s="23" t="s">
        <v>438</v>
      </c>
      <c r="C2" s="23" t="s">
        <v>439</v>
      </c>
      <c r="D2" s="23" t="s">
        <v>27</v>
      </c>
    </row>
    <row r="3" spans="1:4" ht="15">
      <c r="A3" s="90" t="s">
        <v>20</v>
      </c>
      <c r="B3" s="90"/>
      <c r="C3" s="26"/>
      <c r="D3" s="27">
        <f>SUM(D4+D8+D10+D14+D18+D24)</f>
        <v>43645.59</v>
      </c>
    </row>
    <row r="4" spans="1:4" ht="15">
      <c r="A4" s="100" t="s">
        <v>15</v>
      </c>
      <c r="B4" s="100"/>
      <c r="C4" s="28"/>
      <c r="D4" s="29">
        <f>SUM(D6:D7)</f>
        <v>750.88</v>
      </c>
    </row>
    <row r="5" spans="1:4" ht="15">
      <c r="A5" s="24" t="s">
        <v>136</v>
      </c>
      <c r="B5" s="24" t="s">
        <v>10</v>
      </c>
      <c r="C5" s="24" t="s">
        <v>137</v>
      </c>
      <c r="D5" s="25">
        <v>2177</v>
      </c>
    </row>
    <row r="6" spans="1:4" ht="15">
      <c r="A6" s="24" t="s">
        <v>292</v>
      </c>
      <c r="B6" s="24" t="s">
        <v>11</v>
      </c>
      <c r="C6" s="24" t="s">
        <v>293</v>
      </c>
      <c r="D6" s="25">
        <v>472</v>
      </c>
    </row>
    <row r="7" spans="1:4" ht="15">
      <c r="A7" s="24" t="s">
        <v>344</v>
      </c>
      <c r="B7" s="24" t="s">
        <v>11</v>
      </c>
      <c r="C7" s="24" t="s">
        <v>348</v>
      </c>
      <c r="D7" s="25">
        <f>185.92+92.96</f>
        <v>278.88</v>
      </c>
    </row>
    <row r="8" spans="1:4" ht="15">
      <c r="A8" s="100" t="s">
        <v>16</v>
      </c>
      <c r="B8" s="100"/>
      <c r="C8" s="28"/>
      <c r="D8" s="29">
        <v>1163</v>
      </c>
    </row>
    <row r="9" spans="1:4" ht="15">
      <c r="A9" s="24" t="s">
        <v>387</v>
      </c>
      <c r="B9" s="24" t="s">
        <v>11</v>
      </c>
      <c r="C9" s="24" t="s">
        <v>113</v>
      </c>
      <c r="D9" s="25">
        <v>1163</v>
      </c>
    </row>
    <row r="10" spans="1:4" ht="15">
      <c r="A10" s="100" t="s">
        <v>440</v>
      </c>
      <c r="B10" s="100"/>
      <c r="C10" s="28"/>
      <c r="D10" s="29">
        <f>SUM(D12:D13)</f>
        <v>21968.009999999995</v>
      </c>
    </row>
    <row r="11" spans="1:4" ht="15">
      <c r="A11" s="24">
        <v>3958.2</v>
      </c>
      <c r="B11" s="24" t="s">
        <v>9</v>
      </c>
      <c r="C11" s="24">
        <v>2.05</v>
      </c>
      <c r="D11" s="25">
        <f>A11*C11</f>
        <v>8114.309999999999</v>
      </c>
    </row>
    <row r="12" spans="1:4" ht="15">
      <c r="A12" s="24">
        <v>3958.2</v>
      </c>
      <c r="B12" s="24" t="s">
        <v>10</v>
      </c>
      <c r="C12" s="24">
        <v>3</v>
      </c>
      <c r="D12" s="25">
        <f>A12*C12</f>
        <v>11874.599999999999</v>
      </c>
    </row>
    <row r="13" spans="1:4" ht="15">
      <c r="A13" s="24">
        <v>3958.2</v>
      </c>
      <c r="B13" s="24" t="s">
        <v>11</v>
      </c>
      <c r="C13" s="24">
        <v>2.55</v>
      </c>
      <c r="D13" s="25">
        <f>A13*C13</f>
        <v>10093.409999999998</v>
      </c>
    </row>
    <row r="14" spans="1:4" ht="15">
      <c r="A14" s="100" t="s">
        <v>25</v>
      </c>
      <c r="B14" s="100"/>
      <c r="C14" s="28"/>
      <c r="D14" s="29">
        <f>D15+D16+D17</f>
        <v>15436.98</v>
      </c>
    </row>
    <row r="15" spans="1:4" ht="15">
      <c r="A15" s="24">
        <v>3958.2</v>
      </c>
      <c r="B15" s="24" t="s">
        <v>9</v>
      </c>
      <c r="C15" s="24">
        <v>1.3</v>
      </c>
      <c r="D15" s="25">
        <f>A15*C15</f>
        <v>5145.66</v>
      </c>
    </row>
    <row r="16" spans="1:4" ht="15">
      <c r="A16" s="24">
        <v>3958.2</v>
      </c>
      <c r="B16" s="24" t="s">
        <v>10</v>
      </c>
      <c r="C16" s="24">
        <v>1.3</v>
      </c>
      <c r="D16" s="25">
        <f>A16*C16</f>
        <v>5145.66</v>
      </c>
    </row>
    <row r="17" spans="1:4" ht="15">
      <c r="A17" s="24">
        <v>3958.2</v>
      </c>
      <c r="B17" s="24" t="s">
        <v>11</v>
      </c>
      <c r="C17" s="24">
        <v>1.3</v>
      </c>
      <c r="D17" s="25">
        <f>A17*C17</f>
        <v>5145.66</v>
      </c>
    </row>
    <row r="18" spans="1:4" ht="15">
      <c r="A18" s="100" t="s">
        <v>22</v>
      </c>
      <c r="B18" s="100"/>
      <c r="C18" s="28"/>
      <c r="D18" s="29">
        <f>D19+D20+D21+D22+D23</f>
        <v>3258</v>
      </c>
    </row>
    <row r="19" spans="1:4" ht="15">
      <c r="A19" s="31"/>
      <c r="B19" s="31" t="s">
        <v>9</v>
      </c>
      <c r="C19" s="31" t="s">
        <v>433</v>
      </c>
      <c r="D19" s="32">
        <v>1200</v>
      </c>
    </row>
    <row r="20" spans="1:4" ht="15">
      <c r="A20" s="24" t="s">
        <v>310</v>
      </c>
      <c r="B20" s="24" t="s">
        <v>11</v>
      </c>
      <c r="C20" s="24" t="s">
        <v>313</v>
      </c>
      <c r="D20" s="25">
        <v>485</v>
      </c>
    </row>
    <row r="21" spans="1:4" ht="15">
      <c r="A21" s="24" t="s">
        <v>73</v>
      </c>
      <c r="B21" s="24" t="s">
        <v>11</v>
      </c>
      <c r="C21" s="24" t="s">
        <v>75</v>
      </c>
      <c r="D21" s="25">
        <v>286</v>
      </c>
    </row>
    <row r="22" spans="1:4" ht="15">
      <c r="A22" s="24" t="s">
        <v>403</v>
      </c>
      <c r="B22" s="24" t="s">
        <v>11</v>
      </c>
      <c r="C22" s="24" t="s">
        <v>151</v>
      </c>
      <c r="D22" s="25">
        <v>610</v>
      </c>
    </row>
    <row r="23" spans="1:4" ht="15">
      <c r="A23" s="24" t="s">
        <v>420</v>
      </c>
      <c r="B23" s="24" t="s">
        <v>11</v>
      </c>
      <c r="C23" s="24" t="s">
        <v>151</v>
      </c>
      <c r="D23" s="25">
        <v>677</v>
      </c>
    </row>
    <row r="24" spans="1:4" ht="15">
      <c r="A24" s="100" t="s">
        <v>347</v>
      </c>
      <c r="B24" s="100"/>
      <c r="C24" s="28"/>
      <c r="D24" s="29">
        <v>1068.72</v>
      </c>
    </row>
    <row r="25" spans="1:4" ht="15">
      <c r="A25" s="99" t="s">
        <v>434</v>
      </c>
      <c r="B25" s="99"/>
      <c r="C25" s="99"/>
      <c r="D25" s="32">
        <v>12468.33</v>
      </c>
    </row>
    <row r="26" spans="1:4" ht="15">
      <c r="A26" s="85" t="s">
        <v>428</v>
      </c>
      <c r="B26" s="85"/>
      <c r="C26" s="85"/>
      <c r="D26" s="24">
        <v>20780.55</v>
      </c>
    </row>
    <row r="27" spans="1:4" ht="15">
      <c r="A27" s="85" t="s">
        <v>429</v>
      </c>
      <c r="B27" s="85"/>
      <c r="C27" s="85"/>
      <c r="D27" s="24">
        <v>19246.11</v>
      </c>
    </row>
    <row r="28" spans="1:4" ht="15">
      <c r="A28" s="86" t="s">
        <v>430</v>
      </c>
      <c r="B28" s="86"/>
      <c r="C28" s="86"/>
      <c r="D28" s="33">
        <f>SUM(D3+D25+D26+D27)</f>
        <v>96140.58</v>
      </c>
    </row>
    <row r="29" spans="1:4" ht="15">
      <c r="A29" s="85" t="s">
        <v>431</v>
      </c>
      <c r="B29" s="85"/>
      <c r="C29" s="85"/>
      <c r="D29" s="24">
        <v>168958.09</v>
      </c>
    </row>
    <row r="30" spans="1:4" ht="15">
      <c r="A30" s="85" t="s">
        <v>432</v>
      </c>
      <c r="B30" s="85"/>
      <c r="C30" s="85"/>
      <c r="D30" s="24">
        <v>23502.98</v>
      </c>
    </row>
    <row r="31" spans="1:4" ht="15">
      <c r="A31" s="85" t="s">
        <v>442</v>
      </c>
      <c r="B31" s="85"/>
      <c r="C31" s="85"/>
      <c r="D31" s="24">
        <v>71325.1</v>
      </c>
    </row>
    <row r="32" spans="1:4" ht="15">
      <c r="A32" s="87" t="s">
        <v>435</v>
      </c>
      <c r="B32" s="87"/>
      <c r="C32" s="87"/>
      <c r="D32" s="24">
        <v>9921.68</v>
      </c>
    </row>
    <row r="33" spans="1:4" ht="15">
      <c r="A33" s="87" t="s">
        <v>443</v>
      </c>
      <c r="B33" s="87"/>
      <c r="C33" s="87"/>
      <c r="D33" s="30">
        <v>0</v>
      </c>
    </row>
    <row r="34" spans="1:4" ht="15">
      <c r="A34" s="84" t="s">
        <v>444</v>
      </c>
      <c r="B34" s="84"/>
      <c r="C34" s="84"/>
      <c r="D34" s="25">
        <f>SUM(D29-D28)</f>
        <v>72817.51</v>
      </c>
    </row>
    <row r="35" spans="1:4" ht="15">
      <c r="A35" s="84" t="s">
        <v>445</v>
      </c>
      <c r="B35" s="84"/>
      <c r="C35" s="84"/>
      <c r="D35" s="30">
        <f>SUM(D30-D33)</f>
        <v>23502.98</v>
      </c>
    </row>
    <row r="36" spans="1:4" ht="15">
      <c r="A36" s="84" t="s">
        <v>446</v>
      </c>
      <c r="B36" s="84"/>
      <c r="C36" s="84"/>
      <c r="D36" s="30">
        <f>SUM(D31-D28)</f>
        <v>-24815.479999999996</v>
      </c>
    </row>
    <row r="37" spans="1:4" ht="15">
      <c r="A37" s="34"/>
      <c r="B37" s="34"/>
      <c r="C37" s="34"/>
      <c r="D37" s="34"/>
    </row>
  </sheetData>
  <sheetProtection/>
  <mergeCells count="20">
    <mergeCell ref="A27:C27"/>
    <mergeCell ref="A28:C28"/>
    <mergeCell ref="A1:D1"/>
    <mergeCell ref="A3:B3"/>
    <mergeCell ref="A4:B4"/>
    <mergeCell ref="A8:B8"/>
    <mergeCell ref="A10:B10"/>
    <mergeCell ref="A14:B14"/>
    <mergeCell ref="A18:B18"/>
    <mergeCell ref="A24:B24"/>
    <mergeCell ref="A25:C25"/>
    <mergeCell ref="A26:C26"/>
    <mergeCell ref="A35:C35"/>
    <mergeCell ref="A36:C36"/>
    <mergeCell ref="A29:C29"/>
    <mergeCell ref="A30:C30"/>
    <mergeCell ref="A31:C31"/>
    <mergeCell ref="A32:C32"/>
    <mergeCell ref="A33:C33"/>
    <mergeCell ref="A34:C34"/>
  </mergeCells>
  <printOptions/>
  <pageMargins left="0.75" right="0.75" top="0.38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6">
    <outlinePr summaryBelow="0"/>
  </sheetPr>
  <dimension ref="B1:F36"/>
  <sheetViews>
    <sheetView zoomScalePageLayoutView="0" workbookViewId="0" topLeftCell="B16">
      <selection activeCell="B1" sqref="B1:F36"/>
    </sheetView>
  </sheetViews>
  <sheetFormatPr defaultColWidth="13.375" defaultRowHeight="12.75"/>
  <cols>
    <col min="1" max="1" width="9.125" style="6" customWidth="1"/>
    <col min="2" max="2" width="8.25390625" style="6" customWidth="1"/>
    <col min="3" max="3" width="14.125" style="6" customWidth="1"/>
    <col min="4" max="4" width="19.125" style="6" customWidth="1"/>
    <col min="5" max="5" width="34.25390625" style="6" bestFit="1" customWidth="1"/>
    <col min="6" max="6" width="18.00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2:6" ht="16.5" thickBot="1">
      <c r="B1" s="93" t="s">
        <v>510</v>
      </c>
      <c r="C1" s="93"/>
      <c r="D1" s="93"/>
      <c r="E1" s="93"/>
      <c r="F1" s="93"/>
    </row>
    <row r="2" spans="2:6" ht="13.5" thickBot="1">
      <c r="B2" s="65"/>
      <c r="C2" s="1" t="s">
        <v>24</v>
      </c>
      <c r="D2" s="2" t="s">
        <v>26</v>
      </c>
      <c r="E2" s="3" t="s">
        <v>23</v>
      </c>
      <c r="F2" s="69" t="s">
        <v>27</v>
      </c>
    </row>
    <row r="3" spans="2:6" ht="12.75" customHeight="1">
      <c r="B3" s="107" t="s">
        <v>12</v>
      </c>
      <c r="C3" s="108"/>
      <c r="D3" s="108"/>
      <c r="E3" s="109"/>
      <c r="F3" s="73"/>
    </row>
    <row r="4" spans="2:6" ht="13.5" customHeight="1">
      <c r="B4" s="104" t="s">
        <v>15</v>
      </c>
      <c r="C4" s="105"/>
      <c r="D4" s="105"/>
      <c r="E4" s="106"/>
      <c r="F4" s="8"/>
    </row>
    <row r="5" spans="2:6" ht="12.75">
      <c r="B5" s="7"/>
      <c r="C5" s="60" t="s">
        <v>218</v>
      </c>
      <c r="D5" s="60" t="s">
        <v>10</v>
      </c>
      <c r="E5" s="60" t="s">
        <v>219</v>
      </c>
      <c r="F5" s="10">
        <v>39617</v>
      </c>
    </row>
    <row r="6" spans="2:6" ht="13.5" customHeight="1" thickBot="1">
      <c r="B6" s="107" t="s">
        <v>20</v>
      </c>
      <c r="C6" s="108"/>
      <c r="D6" s="108"/>
      <c r="E6" s="109"/>
      <c r="F6" s="12"/>
    </row>
    <row r="7" spans="2:6" ht="13.5" thickTop="1">
      <c r="B7" s="104" t="s">
        <v>13</v>
      </c>
      <c r="C7" s="105"/>
      <c r="D7" s="105"/>
      <c r="E7" s="106"/>
      <c r="F7" s="8"/>
    </row>
    <row r="8" spans="3:6" ht="25.5">
      <c r="C8" s="59" t="s">
        <v>418</v>
      </c>
      <c r="D8" s="59" t="s">
        <v>11</v>
      </c>
      <c r="E8" s="59" t="s">
        <v>424</v>
      </c>
      <c r="F8" s="10">
        <v>4745</v>
      </c>
    </row>
    <row r="9" spans="2:6" ht="13.5" customHeight="1">
      <c r="B9" s="104" t="s">
        <v>15</v>
      </c>
      <c r="C9" s="105"/>
      <c r="D9" s="105"/>
      <c r="E9" s="106"/>
      <c r="F9" s="8"/>
    </row>
    <row r="10" spans="3:6" ht="25.5">
      <c r="C10" s="59" t="s">
        <v>180</v>
      </c>
      <c r="D10" s="59" t="s">
        <v>10</v>
      </c>
      <c r="E10" s="59" t="s">
        <v>182</v>
      </c>
      <c r="F10" s="10">
        <v>604.69</v>
      </c>
    </row>
    <row r="11" spans="3:6" ht="12.75">
      <c r="C11" s="9" t="s">
        <v>220</v>
      </c>
      <c r="D11" s="9" t="s">
        <v>10</v>
      </c>
      <c r="E11" s="9" t="s">
        <v>221</v>
      </c>
      <c r="F11" s="10">
        <v>841</v>
      </c>
    </row>
    <row r="12" spans="3:6" ht="12.75">
      <c r="C12" s="9" t="s">
        <v>83</v>
      </c>
      <c r="D12" s="9" t="s">
        <v>11</v>
      </c>
      <c r="E12" s="9" t="s">
        <v>279</v>
      </c>
      <c r="F12" s="10">
        <v>2320</v>
      </c>
    </row>
    <row r="13" spans="3:6" ht="25.5">
      <c r="C13" s="9" t="s">
        <v>344</v>
      </c>
      <c r="D13" s="9" t="s">
        <v>11</v>
      </c>
      <c r="E13" s="9" t="s">
        <v>358</v>
      </c>
      <c r="F13" s="10">
        <f>1042.8+486.64+173.8+173.8</f>
        <v>1877.04</v>
      </c>
    </row>
    <row r="14" spans="2:6" ht="13.5" customHeight="1">
      <c r="B14" s="104" t="s">
        <v>16</v>
      </c>
      <c r="C14" s="105"/>
      <c r="D14" s="105"/>
      <c r="E14" s="106"/>
      <c r="F14" s="8"/>
    </row>
    <row r="15" spans="3:6" ht="12.75">
      <c r="C15" s="59" t="s">
        <v>222</v>
      </c>
      <c r="D15" s="59" t="s">
        <v>10</v>
      </c>
      <c r="E15" s="59" t="s">
        <v>223</v>
      </c>
      <c r="F15" s="10">
        <v>2541</v>
      </c>
    </row>
    <row r="16" spans="3:6" ht="12.75">
      <c r="C16" s="9" t="s">
        <v>365</v>
      </c>
      <c r="D16" s="9" t="s">
        <v>11</v>
      </c>
      <c r="E16" s="9" t="s">
        <v>102</v>
      </c>
      <c r="F16" s="10">
        <v>3583</v>
      </c>
    </row>
    <row r="17" spans="2:6" ht="14.25" customHeight="1">
      <c r="B17" s="104" t="s">
        <v>21</v>
      </c>
      <c r="C17" s="105"/>
      <c r="D17" s="105"/>
      <c r="E17" s="106"/>
      <c r="F17" s="8"/>
    </row>
    <row r="18" spans="3:6" ht="12.75">
      <c r="C18" s="59">
        <v>2009.6</v>
      </c>
      <c r="D18" s="59" t="s">
        <v>11</v>
      </c>
      <c r="E18" s="59">
        <v>2.55</v>
      </c>
      <c r="F18" s="10">
        <f>C18*E18</f>
        <v>5124.48</v>
      </c>
    </row>
    <row r="19" spans="2:6" ht="15.75" customHeight="1">
      <c r="B19" s="104" t="s">
        <v>25</v>
      </c>
      <c r="C19" s="105"/>
      <c r="D19" s="105"/>
      <c r="E19" s="106"/>
      <c r="F19" s="8"/>
    </row>
    <row r="20" spans="3:6" ht="12.75">
      <c r="C20" s="59">
        <v>2009.6</v>
      </c>
      <c r="D20" s="59" t="s">
        <v>11</v>
      </c>
      <c r="E20" s="59">
        <v>1.3</v>
      </c>
      <c r="F20" s="10">
        <f>C20*E20</f>
        <v>2612.48</v>
      </c>
    </row>
    <row r="21" spans="2:6" ht="15.75" customHeight="1">
      <c r="B21" s="104" t="s">
        <v>22</v>
      </c>
      <c r="C21" s="105"/>
      <c r="D21" s="105"/>
      <c r="E21" s="106"/>
      <c r="F21" s="8"/>
    </row>
    <row r="22" spans="3:6" ht="12.75">
      <c r="C22" s="59" t="s">
        <v>30</v>
      </c>
      <c r="D22" s="59" t="s">
        <v>9</v>
      </c>
      <c r="E22" s="59" t="s">
        <v>31</v>
      </c>
      <c r="F22" s="10">
        <v>27212</v>
      </c>
    </row>
    <row r="23" spans="2:6" ht="12.75">
      <c r="B23" s="104" t="s">
        <v>29</v>
      </c>
      <c r="C23" s="105"/>
      <c r="D23" s="105"/>
      <c r="E23" s="106"/>
      <c r="F23" s="8"/>
    </row>
    <row r="24" spans="3:6" ht="13.5" customHeight="1">
      <c r="C24" s="59" t="s">
        <v>346</v>
      </c>
      <c r="D24" s="61" t="s">
        <v>11</v>
      </c>
      <c r="E24" s="61" t="s">
        <v>347</v>
      </c>
      <c r="F24" s="10"/>
    </row>
    <row r="25" spans="2:6" ht="15">
      <c r="B25" s="113" t="s">
        <v>428</v>
      </c>
      <c r="C25" s="114"/>
      <c r="D25" s="114"/>
      <c r="E25" s="115"/>
      <c r="F25" s="42">
        <v>10550.4</v>
      </c>
    </row>
    <row r="26" spans="2:6" ht="15">
      <c r="B26" s="113" t="s">
        <v>429</v>
      </c>
      <c r="C26" s="114"/>
      <c r="D26" s="114"/>
      <c r="E26" s="115"/>
      <c r="F26" s="42">
        <v>12093.43</v>
      </c>
    </row>
    <row r="27" spans="2:6" ht="14.25" customHeight="1">
      <c r="B27" s="164" t="s">
        <v>430</v>
      </c>
      <c r="C27" s="165"/>
      <c r="D27" s="165"/>
      <c r="E27" s="166"/>
      <c r="F27" s="42">
        <f>SUM(F10:F26)</f>
        <v>69359.52</v>
      </c>
    </row>
    <row r="28" spans="2:6" ht="15">
      <c r="B28" s="113" t="s">
        <v>431</v>
      </c>
      <c r="C28" s="114"/>
      <c r="D28" s="114"/>
      <c r="E28" s="115"/>
      <c r="F28" s="42">
        <v>102362.86</v>
      </c>
    </row>
    <row r="29" spans="2:6" ht="15">
      <c r="B29" s="113" t="s">
        <v>432</v>
      </c>
      <c r="C29" s="114"/>
      <c r="D29" s="114"/>
      <c r="E29" s="115"/>
      <c r="F29" s="42">
        <v>15049.1</v>
      </c>
    </row>
    <row r="30" spans="2:6" ht="15">
      <c r="B30" s="113" t="s">
        <v>442</v>
      </c>
      <c r="C30" s="114"/>
      <c r="D30" s="114"/>
      <c r="E30" s="115"/>
      <c r="F30" s="42">
        <v>6337.47</v>
      </c>
    </row>
    <row r="31" spans="2:6" ht="15">
      <c r="B31" s="127" t="s">
        <v>435</v>
      </c>
      <c r="C31" s="128"/>
      <c r="D31" s="128"/>
      <c r="E31" s="129"/>
      <c r="F31" s="42">
        <v>931.7</v>
      </c>
    </row>
    <row r="32" spans="2:6" ht="15">
      <c r="B32" s="127" t="s">
        <v>443</v>
      </c>
      <c r="C32" s="128"/>
      <c r="D32" s="128"/>
      <c r="E32" s="129"/>
      <c r="F32" s="42">
        <v>0</v>
      </c>
    </row>
    <row r="33" spans="2:6" ht="15">
      <c r="B33" s="130" t="s">
        <v>444</v>
      </c>
      <c r="C33" s="130"/>
      <c r="D33" s="130"/>
      <c r="E33" s="130"/>
      <c r="F33" s="47">
        <f>SUM(F28-F27)</f>
        <v>33003.34</v>
      </c>
    </row>
    <row r="34" spans="2:6" ht="15">
      <c r="B34" s="142" t="s">
        <v>482</v>
      </c>
      <c r="C34" s="143"/>
      <c r="D34" s="143"/>
      <c r="E34" s="144"/>
      <c r="F34" s="47">
        <f>SUM(F29-F32)</f>
        <v>15049.1</v>
      </c>
    </row>
    <row r="35" spans="2:6" ht="12.75">
      <c r="B35" s="121" t="s">
        <v>446</v>
      </c>
      <c r="C35" s="122"/>
      <c r="D35" s="122"/>
      <c r="E35" s="123"/>
      <c r="F35" s="119">
        <f>SUM(F30-F27)</f>
        <v>-63022.05</v>
      </c>
    </row>
    <row r="36" spans="2:6" ht="12.75">
      <c r="B36" s="124"/>
      <c r="C36" s="125"/>
      <c r="D36" s="125"/>
      <c r="E36" s="126"/>
      <c r="F36" s="120"/>
    </row>
  </sheetData>
  <sheetProtection/>
  <mergeCells count="23">
    <mergeCell ref="B23:E23"/>
    <mergeCell ref="B1:F1"/>
    <mergeCell ref="B3:E3"/>
    <mergeCell ref="B4:E4"/>
    <mergeCell ref="B6:E6"/>
    <mergeCell ref="B17:E17"/>
    <mergeCell ref="B19:E19"/>
    <mergeCell ref="B35:E36"/>
    <mergeCell ref="F35:F36"/>
    <mergeCell ref="B7:E7"/>
    <mergeCell ref="B9:E9"/>
    <mergeCell ref="B14:E14"/>
    <mergeCell ref="B33:E33"/>
    <mergeCell ref="B29:E29"/>
    <mergeCell ref="B30:E30"/>
    <mergeCell ref="B31:E31"/>
    <mergeCell ref="B21:E21"/>
    <mergeCell ref="B34:E34"/>
    <mergeCell ref="B32:E32"/>
    <mergeCell ref="B25:E25"/>
    <mergeCell ref="B26:E26"/>
    <mergeCell ref="B27:E27"/>
    <mergeCell ref="B28:E28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45">
    <outlinePr summaryBelow="0"/>
  </sheetPr>
  <dimension ref="A1:G42"/>
  <sheetViews>
    <sheetView zoomScalePageLayoutView="0" workbookViewId="0" topLeftCell="B1">
      <pane ySplit="1" topLeftCell="A20" activePane="bottomLeft" state="frozen"/>
      <selection pane="topLeft" activeCell="A1" sqref="A1"/>
      <selection pane="bottomLeft" activeCell="F41" sqref="B1:F42"/>
    </sheetView>
  </sheetViews>
  <sheetFormatPr defaultColWidth="13.375" defaultRowHeight="12.75" outlineLevelRow="1"/>
  <cols>
    <col min="1" max="1" width="9.125" style="6" customWidth="1"/>
    <col min="2" max="2" width="9.625" style="6" customWidth="1"/>
    <col min="3" max="3" width="14.125" style="6" customWidth="1"/>
    <col min="4" max="4" width="12.125" style="6" customWidth="1"/>
    <col min="5" max="5" width="47.875" style="6" customWidth="1"/>
    <col min="6" max="6" width="11.1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1:7" ht="12.75" hidden="1" outlineLevel="1">
      <c r="A1" s="14"/>
      <c r="B1" s="14"/>
      <c r="C1" s="16"/>
      <c r="D1" s="16" t="s">
        <v>2</v>
      </c>
      <c r="E1" s="16"/>
      <c r="F1" s="17"/>
      <c r="G1" s="18"/>
    </row>
    <row r="2" spans="1:7" ht="12" customHeight="1" hidden="1" outlineLevel="1">
      <c r="A2" s="14"/>
      <c r="B2" s="14"/>
      <c r="C2" s="16"/>
      <c r="D2" s="9" t="s">
        <v>1</v>
      </c>
      <c r="E2" s="16"/>
      <c r="F2" s="17"/>
      <c r="G2" s="18"/>
    </row>
    <row r="3" spans="1:7" ht="12.75" hidden="1" outlineLevel="1">
      <c r="A3" s="14"/>
      <c r="B3" s="14"/>
      <c r="C3" s="16"/>
      <c r="D3" s="9" t="s">
        <v>3</v>
      </c>
      <c r="E3" s="16"/>
      <c r="F3" s="17"/>
      <c r="G3" s="18"/>
    </row>
    <row r="4" spans="1:7" ht="12.75" hidden="1" outlineLevel="1">
      <c r="A4" s="14"/>
      <c r="B4" s="14"/>
      <c r="C4" s="16"/>
      <c r="D4" s="9" t="s">
        <v>4</v>
      </c>
      <c r="E4" s="16"/>
      <c r="F4" s="17"/>
      <c r="G4" s="18"/>
    </row>
    <row r="5" spans="1:7" ht="12.75" hidden="1" outlineLevel="1">
      <c r="A5" s="14"/>
      <c r="B5" s="14"/>
      <c r="C5" s="16"/>
      <c r="D5" s="9" t="s">
        <v>5</v>
      </c>
      <c r="E5" s="16"/>
      <c r="F5" s="17"/>
      <c r="G5" s="18"/>
    </row>
    <row r="6" spans="1:7" ht="12.75" hidden="1" outlineLevel="1">
      <c r="A6" s="14"/>
      <c r="B6" s="14"/>
      <c r="C6" s="16"/>
      <c r="D6" s="9" t="s">
        <v>8</v>
      </c>
      <c r="E6" s="16"/>
      <c r="F6" s="17"/>
      <c r="G6" s="18"/>
    </row>
    <row r="7" spans="1:7" ht="12.75" hidden="1" outlineLevel="1">
      <c r="A7" s="14"/>
      <c r="B7" s="14"/>
      <c r="C7" s="16"/>
      <c r="D7" s="9" t="s">
        <v>9</v>
      </c>
      <c r="E7" s="16"/>
      <c r="F7" s="17"/>
      <c r="G7" s="18"/>
    </row>
    <row r="8" spans="1:7" ht="12.75" hidden="1" outlineLevel="1">
      <c r="A8" s="14"/>
      <c r="B8" s="14"/>
      <c r="C8" s="16"/>
      <c r="D8" s="9" t="s">
        <v>10</v>
      </c>
      <c r="E8" s="16"/>
      <c r="F8" s="17"/>
      <c r="G8" s="18"/>
    </row>
    <row r="9" spans="1:7" ht="12.75" hidden="1" outlineLevel="1">
      <c r="A9" s="14"/>
      <c r="B9" s="14"/>
      <c r="C9" s="16"/>
      <c r="D9" s="9" t="s">
        <v>11</v>
      </c>
      <c r="E9" s="16"/>
      <c r="F9" s="17"/>
      <c r="G9" s="18"/>
    </row>
    <row r="10" spans="1:7" ht="12.75" hidden="1" outlineLevel="1">
      <c r="A10" s="14"/>
      <c r="B10" s="14"/>
      <c r="C10" s="16"/>
      <c r="D10" s="9" t="s">
        <v>6</v>
      </c>
      <c r="E10" s="16"/>
      <c r="F10" s="17"/>
      <c r="G10" s="18"/>
    </row>
    <row r="11" spans="1:7" ht="12.75" hidden="1" outlineLevel="1">
      <c r="A11" s="14"/>
      <c r="B11" s="14"/>
      <c r="C11" s="16"/>
      <c r="D11" s="9" t="s">
        <v>0</v>
      </c>
      <c r="E11" s="16"/>
      <c r="F11" s="17"/>
      <c r="G11" s="18"/>
    </row>
    <row r="12" spans="1:7" ht="12.75" hidden="1" outlineLevel="1">
      <c r="A12" s="19"/>
      <c r="B12" s="20"/>
      <c r="C12" s="16"/>
      <c r="D12" s="9" t="s">
        <v>7</v>
      </c>
      <c r="E12" s="16"/>
      <c r="F12" s="17"/>
      <c r="G12" s="18"/>
    </row>
    <row r="13" spans="2:6" ht="16.5" thickBot="1">
      <c r="B13" s="93" t="s">
        <v>511</v>
      </c>
      <c r="C13" s="93"/>
      <c r="D13" s="93"/>
      <c r="E13" s="93"/>
      <c r="F13" s="93"/>
    </row>
    <row r="14" spans="2:6" ht="13.5" customHeight="1">
      <c r="B14" s="65"/>
      <c r="C14" s="1" t="s">
        <v>24</v>
      </c>
      <c r="D14" s="2" t="s">
        <v>26</v>
      </c>
      <c r="E14" s="3" t="s">
        <v>23</v>
      </c>
      <c r="F14" s="4" t="s">
        <v>27</v>
      </c>
    </row>
    <row r="15" spans="2:6" ht="13.5" customHeight="1">
      <c r="B15" s="107" t="s">
        <v>20</v>
      </c>
      <c r="C15" s="108"/>
      <c r="D15" s="108"/>
      <c r="E15" s="109"/>
      <c r="F15" s="75"/>
    </row>
    <row r="16" spans="2:6" ht="12.75">
      <c r="B16" s="104" t="s">
        <v>14</v>
      </c>
      <c r="C16" s="105"/>
      <c r="D16" s="105"/>
      <c r="E16" s="106"/>
      <c r="F16" s="8"/>
    </row>
    <row r="17" spans="2:6" ht="12.75">
      <c r="B17" s="64"/>
      <c r="C17" s="59" t="s">
        <v>365</v>
      </c>
      <c r="D17" s="59" t="s">
        <v>11</v>
      </c>
      <c r="E17" s="59" t="s">
        <v>366</v>
      </c>
      <c r="F17" s="10">
        <v>1055</v>
      </c>
    </row>
    <row r="18" spans="2:6" ht="11.25" customHeight="1">
      <c r="B18" s="104" t="s">
        <v>15</v>
      </c>
      <c r="C18" s="105"/>
      <c r="D18" s="105"/>
      <c r="E18" s="106"/>
      <c r="F18" s="8"/>
    </row>
    <row r="19" spans="2:6" ht="12.75">
      <c r="B19" s="64"/>
      <c r="C19" s="59" t="s">
        <v>285</v>
      </c>
      <c r="D19" s="59" t="s">
        <v>11</v>
      </c>
      <c r="E19" s="59" t="s">
        <v>172</v>
      </c>
      <c r="F19" s="10">
        <v>3854</v>
      </c>
    </row>
    <row r="20" spans="2:6" ht="12.75">
      <c r="B20" s="104" t="s">
        <v>19</v>
      </c>
      <c r="C20" s="105"/>
      <c r="D20" s="105"/>
      <c r="E20" s="106"/>
      <c r="F20" s="8"/>
    </row>
    <row r="21" spans="2:6" ht="12.75">
      <c r="B21" s="64"/>
      <c r="C21" s="59" t="s">
        <v>165</v>
      </c>
      <c r="D21" s="59" t="s">
        <v>10</v>
      </c>
      <c r="E21" s="59" t="s">
        <v>91</v>
      </c>
      <c r="F21" s="10">
        <v>374.31</v>
      </c>
    </row>
    <row r="22" spans="2:6" ht="12.75">
      <c r="B22" s="64"/>
      <c r="C22" s="9" t="s">
        <v>89</v>
      </c>
      <c r="D22" s="9" t="s">
        <v>10</v>
      </c>
      <c r="E22" s="9" t="s">
        <v>91</v>
      </c>
      <c r="F22" s="10">
        <v>1495</v>
      </c>
    </row>
    <row r="23" spans="2:6" ht="12.75" customHeight="1">
      <c r="B23" s="104" t="s">
        <v>21</v>
      </c>
      <c r="C23" s="105"/>
      <c r="D23" s="105"/>
      <c r="E23" s="106"/>
      <c r="F23" s="8"/>
    </row>
    <row r="24" spans="2:6" ht="12.75">
      <c r="B24" s="64"/>
      <c r="C24" s="9">
        <v>3266.2</v>
      </c>
      <c r="D24" s="9" t="s">
        <v>11</v>
      </c>
      <c r="E24" s="9">
        <v>2.55</v>
      </c>
      <c r="F24" s="10">
        <f>C24*E24</f>
        <v>8328.81</v>
      </c>
    </row>
    <row r="25" spans="2:6" ht="13.5" customHeight="1">
      <c r="B25" s="104" t="s">
        <v>25</v>
      </c>
      <c r="C25" s="105"/>
      <c r="D25" s="105"/>
      <c r="E25" s="106"/>
      <c r="F25" s="8"/>
    </row>
    <row r="26" spans="2:6" ht="12.75">
      <c r="B26" s="64"/>
      <c r="C26" s="9">
        <v>3266.2</v>
      </c>
      <c r="D26" s="9" t="s">
        <v>11</v>
      </c>
      <c r="E26" s="9">
        <v>1.3</v>
      </c>
      <c r="F26" s="10">
        <f>C26*E26</f>
        <v>4246.0599999999995</v>
      </c>
    </row>
    <row r="27" spans="2:6" ht="12.75" customHeight="1">
      <c r="B27" s="104" t="s">
        <v>22</v>
      </c>
      <c r="C27" s="105"/>
      <c r="D27" s="105"/>
      <c r="E27" s="106"/>
      <c r="F27" s="8"/>
    </row>
    <row r="28" spans="2:6" ht="24">
      <c r="B28" s="64"/>
      <c r="C28" s="9" t="s">
        <v>42</v>
      </c>
      <c r="D28" s="9" t="s">
        <v>11</v>
      </c>
      <c r="E28" s="76" t="s">
        <v>45</v>
      </c>
      <c r="F28" s="10">
        <v>449</v>
      </c>
    </row>
    <row r="29" spans="2:6" ht="12.75">
      <c r="B29" s="104" t="s">
        <v>29</v>
      </c>
      <c r="C29" s="105"/>
      <c r="D29" s="105"/>
      <c r="E29" s="106"/>
      <c r="F29" s="8"/>
    </row>
    <row r="30" spans="2:6" ht="12.75">
      <c r="B30" s="77"/>
      <c r="C30" s="9" t="s">
        <v>346</v>
      </c>
      <c r="D30" s="21" t="s">
        <v>11</v>
      </c>
      <c r="E30" s="21" t="s">
        <v>347</v>
      </c>
      <c r="F30" s="10">
        <f>C26*0.09</f>
        <v>293.95799999999997</v>
      </c>
    </row>
    <row r="31" spans="2:6" ht="15">
      <c r="B31" s="113" t="s">
        <v>428</v>
      </c>
      <c r="C31" s="114"/>
      <c r="D31" s="114"/>
      <c r="E31" s="115"/>
      <c r="F31" s="9">
        <v>11431.7</v>
      </c>
    </row>
    <row r="32" spans="2:6" ht="15">
      <c r="B32" s="113" t="s">
        <v>429</v>
      </c>
      <c r="C32" s="114"/>
      <c r="D32" s="114"/>
      <c r="E32" s="115"/>
      <c r="F32" s="9">
        <v>12608.25</v>
      </c>
    </row>
    <row r="33" spans="2:6" ht="14.25" customHeight="1">
      <c r="B33" s="164" t="s">
        <v>430</v>
      </c>
      <c r="C33" s="165"/>
      <c r="D33" s="165"/>
      <c r="E33" s="166"/>
      <c r="F33" s="42">
        <f>SUM(F16:F32)</f>
        <v>44136.088</v>
      </c>
    </row>
    <row r="34" spans="2:6" ht="15">
      <c r="B34" s="113" t="s">
        <v>431</v>
      </c>
      <c r="C34" s="114"/>
      <c r="D34" s="114"/>
      <c r="E34" s="115"/>
      <c r="F34" s="9">
        <v>107461.7</v>
      </c>
    </row>
    <row r="35" spans="2:6" ht="15">
      <c r="B35" s="113" t="s">
        <v>432</v>
      </c>
      <c r="C35" s="114"/>
      <c r="D35" s="114"/>
      <c r="E35" s="115"/>
      <c r="F35" s="9">
        <v>14948.48</v>
      </c>
    </row>
    <row r="36" spans="2:6" ht="15">
      <c r="B36" s="113" t="s">
        <v>442</v>
      </c>
      <c r="C36" s="114"/>
      <c r="D36" s="114"/>
      <c r="E36" s="115"/>
      <c r="F36" s="9">
        <v>32227.26</v>
      </c>
    </row>
    <row r="37" spans="2:6" ht="15">
      <c r="B37" s="127" t="s">
        <v>435</v>
      </c>
      <c r="C37" s="128"/>
      <c r="D37" s="128"/>
      <c r="E37" s="129"/>
      <c r="F37" s="9">
        <v>4482.96</v>
      </c>
    </row>
    <row r="38" spans="2:6" ht="15">
      <c r="B38" s="127" t="s">
        <v>443</v>
      </c>
      <c r="C38" s="128"/>
      <c r="D38" s="128"/>
      <c r="E38" s="129"/>
      <c r="F38" s="10">
        <v>0</v>
      </c>
    </row>
    <row r="39" spans="2:6" ht="15" customHeight="1">
      <c r="B39" s="130" t="s">
        <v>444</v>
      </c>
      <c r="C39" s="130"/>
      <c r="D39" s="130"/>
      <c r="E39" s="130"/>
      <c r="F39" s="47">
        <f>SUM(F34-F33)</f>
        <v>63325.611999999994</v>
      </c>
    </row>
    <row r="40" spans="2:6" ht="15" customHeight="1">
      <c r="B40" s="142" t="s">
        <v>482</v>
      </c>
      <c r="C40" s="143"/>
      <c r="D40" s="143"/>
      <c r="E40" s="144"/>
      <c r="F40" s="47">
        <f>SUM(F35-F38)</f>
        <v>14948.48</v>
      </c>
    </row>
    <row r="41" spans="2:6" ht="12.75" customHeight="1">
      <c r="B41" s="121" t="s">
        <v>446</v>
      </c>
      <c r="C41" s="122"/>
      <c r="D41" s="122"/>
      <c r="E41" s="123"/>
      <c r="F41" s="119">
        <f>SUM(F36-F33)</f>
        <v>-11908.828000000005</v>
      </c>
    </row>
    <row r="42" spans="2:6" ht="12.75" customHeight="1">
      <c r="B42" s="124"/>
      <c r="C42" s="125"/>
      <c r="D42" s="125"/>
      <c r="E42" s="126"/>
      <c r="F42" s="120"/>
    </row>
  </sheetData>
  <sheetProtection/>
  <mergeCells count="21">
    <mergeCell ref="B13:F13"/>
    <mergeCell ref="B15:E15"/>
    <mergeCell ref="B16:E16"/>
    <mergeCell ref="B18:E18"/>
    <mergeCell ref="B20:E20"/>
    <mergeCell ref="B23:E23"/>
    <mergeCell ref="B34:E34"/>
    <mergeCell ref="B35:E35"/>
    <mergeCell ref="B25:E25"/>
    <mergeCell ref="B27:E27"/>
    <mergeCell ref="B29:E29"/>
    <mergeCell ref="B31:E31"/>
    <mergeCell ref="B32:E32"/>
    <mergeCell ref="B33:E33"/>
    <mergeCell ref="B40:E40"/>
    <mergeCell ref="B41:E42"/>
    <mergeCell ref="F41:F42"/>
    <mergeCell ref="B36:E36"/>
    <mergeCell ref="B37:E37"/>
    <mergeCell ref="B38:E38"/>
    <mergeCell ref="B39:E39"/>
  </mergeCells>
  <printOptions/>
  <pageMargins left="0.7480314960629921" right="0.35433070866141736" top="0.3937007874015748" bottom="0.3937007874015748" header="0.17" footer="0.5118110236220472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B1:F34"/>
  <sheetViews>
    <sheetView zoomScalePageLayoutView="0" workbookViewId="0" topLeftCell="B1">
      <selection activeCell="F33" sqref="B1:F34"/>
    </sheetView>
  </sheetViews>
  <sheetFormatPr defaultColWidth="13.375" defaultRowHeight="12.75"/>
  <cols>
    <col min="1" max="1" width="9.125" style="6" customWidth="1"/>
    <col min="2" max="2" width="7.125" style="6" customWidth="1"/>
    <col min="3" max="3" width="14.125" style="6" customWidth="1"/>
    <col min="4" max="4" width="19.125" style="6" customWidth="1"/>
    <col min="5" max="5" width="41.125" style="6" customWidth="1"/>
    <col min="6" max="6" width="16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2:6" ht="16.5" thickBot="1">
      <c r="B1" s="93" t="s">
        <v>512</v>
      </c>
      <c r="C1" s="93"/>
      <c r="D1" s="93"/>
      <c r="E1" s="93"/>
      <c r="F1" s="93"/>
    </row>
    <row r="2" spans="2:6" ht="12.75">
      <c r="B2" s="65"/>
      <c r="C2" s="1" t="s">
        <v>24</v>
      </c>
      <c r="D2" s="2" t="s">
        <v>26</v>
      </c>
      <c r="E2" s="3" t="s">
        <v>23</v>
      </c>
      <c r="F2" s="4" t="s">
        <v>27</v>
      </c>
    </row>
    <row r="3" spans="2:6" ht="13.5" customHeight="1" thickBot="1">
      <c r="B3" s="107" t="s">
        <v>20</v>
      </c>
      <c r="C3" s="108"/>
      <c r="D3" s="108"/>
      <c r="E3" s="109"/>
      <c r="F3" s="70"/>
    </row>
    <row r="4" spans="2:6" ht="12" customHeight="1" thickTop="1">
      <c r="B4" s="104" t="s">
        <v>15</v>
      </c>
      <c r="C4" s="105"/>
      <c r="D4" s="105"/>
      <c r="E4" s="106"/>
      <c r="F4" s="8"/>
    </row>
    <row r="5" spans="2:6" ht="12.75">
      <c r="B5" s="64"/>
      <c r="C5" s="79" t="s">
        <v>119</v>
      </c>
      <c r="D5" s="59" t="s">
        <v>10</v>
      </c>
      <c r="E5" s="59" t="s">
        <v>120</v>
      </c>
      <c r="F5" s="10">
        <v>258</v>
      </c>
    </row>
    <row r="6" spans="2:6" ht="12.75">
      <c r="B6" s="64"/>
      <c r="C6" s="9" t="s">
        <v>344</v>
      </c>
      <c r="D6" s="21" t="s">
        <v>11</v>
      </c>
      <c r="E6" s="21" t="s">
        <v>345</v>
      </c>
      <c r="F6" s="10">
        <v>92.96</v>
      </c>
    </row>
    <row r="7" spans="2:6" ht="25.5">
      <c r="B7" s="64"/>
      <c r="C7" s="9" t="s">
        <v>344</v>
      </c>
      <c r="D7" s="21" t="s">
        <v>11</v>
      </c>
      <c r="E7" s="21" t="s">
        <v>359</v>
      </c>
      <c r="F7" s="10">
        <f>556.16*2</f>
        <v>1112.32</v>
      </c>
    </row>
    <row r="8" spans="2:6" ht="12.75">
      <c r="B8" s="64"/>
      <c r="C8" s="9" t="s">
        <v>365</v>
      </c>
      <c r="D8" s="21" t="s">
        <v>11</v>
      </c>
      <c r="E8" s="21" t="s">
        <v>367</v>
      </c>
      <c r="F8" s="10">
        <v>78</v>
      </c>
    </row>
    <row r="9" spans="2:6" ht="25.5">
      <c r="B9" s="64"/>
      <c r="C9" s="9" t="s">
        <v>285</v>
      </c>
      <c r="D9" s="9" t="s">
        <v>11</v>
      </c>
      <c r="E9" s="9" t="s">
        <v>286</v>
      </c>
      <c r="F9" s="10">
        <v>4524</v>
      </c>
    </row>
    <row r="10" spans="2:6" ht="13.5" customHeight="1">
      <c r="B10" s="104" t="s">
        <v>19</v>
      </c>
      <c r="C10" s="105"/>
      <c r="D10" s="105"/>
      <c r="E10" s="106"/>
      <c r="F10" s="8"/>
    </row>
    <row r="11" spans="2:6" ht="12.75">
      <c r="B11" s="64"/>
      <c r="C11" s="59" t="s">
        <v>163</v>
      </c>
      <c r="D11" s="59" t="s">
        <v>10</v>
      </c>
      <c r="E11" s="59" t="s">
        <v>161</v>
      </c>
      <c r="F11" s="10">
        <v>466.31</v>
      </c>
    </row>
    <row r="12" spans="2:6" ht="12.75">
      <c r="B12" s="64"/>
      <c r="C12" s="9" t="s">
        <v>269</v>
      </c>
      <c r="D12" s="9" t="s">
        <v>11</v>
      </c>
      <c r="E12" s="9" t="s">
        <v>270</v>
      </c>
      <c r="F12" s="10">
        <v>9815</v>
      </c>
    </row>
    <row r="13" spans="2:6" ht="14.25" customHeight="1">
      <c r="B13" s="104" t="s">
        <v>21</v>
      </c>
      <c r="C13" s="105"/>
      <c r="D13" s="105"/>
      <c r="E13" s="106"/>
      <c r="F13" s="8"/>
    </row>
    <row r="14" spans="2:6" ht="12.75">
      <c r="B14" s="64"/>
      <c r="C14" s="59">
        <v>1887.8</v>
      </c>
      <c r="D14" s="59" t="s">
        <v>11</v>
      </c>
      <c r="E14" s="59">
        <v>2.55</v>
      </c>
      <c r="F14" s="10">
        <f>C14*E14</f>
        <v>4813.889999999999</v>
      </c>
    </row>
    <row r="15" spans="2:6" ht="13.5" customHeight="1">
      <c r="B15" s="104" t="s">
        <v>25</v>
      </c>
      <c r="C15" s="105"/>
      <c r="D15" s="105"/>
      <c r="E15" s="106"/>
      <c r="F15" s="8"/>
    </row>
    <row r="16" spans="2:6" ht="12.75">
      <c r="B16" s="64"/>
      <c r="C16" s="59">
        <v>1887.8</v>
      </c>
      <c r="D16" s="59" t="s">
        <v>11</v>
      </c>
      <c r="E16" s="59">
        <v>1.3</v>
      </c>
      <c r="F16" s="10">
        <f>C16*E16</f>
        <v>2454.14</v>
      </c>
    </row>
    <row r="17" spans="2:6" ht="15" customHeight="1">
      <c r="B17" s="104" t="s">
        <v>22</v>
      </c>
      <c r="C17" s="105"/>
      <c r="D17" s="105"/>
      <c r="E17" s="106"/>
      <c r="F17" s="8"/>
    </row>
    <row r="18" spans="2:6" ht="12.75">
      <c r="B18" s="64"/>
      <c r="C18" s="59" t="s">
        <v>121</v>
      </c>
      <c r="D18" s="59" t="s">
        <v>10</v>
      </c>
      <c r="E18" s="59" t="s">
        <v>17</v>
      </c>
      <c r="F18" s="10">
        <v>819</v>
      </c>
    </row>
    <row r="19" spans="2:6" ht="25.5">
      <c r="B19" s="64"/>
      <c r="C19" s="9" t="s">
        <v>321</v>
      </c>
      <c r="D19" s="9" t="s">
        <v>11</v>
      </c>
      <c r="E19" s="9" t="s">
        <v>322</v>
      </c>
      <c r="F19" s="10">
        <v>2196</v>
      </c>
    </row>
    <row r="20" spans="2:6" ht="12.75" customHeight="1">
      <c r="B20" s="104" t="s">
        <v>29</v>
      </c>
      <c r="C20" s="105"/>
      <c r="D20" s="105"/>
      <c r="E20" s="106"/>
      <c r="F20" s="8"/>
    </row>
    <row r="21" spans="2:6" ht="12.75">
      <c r="B21" s="64"/>
      <c r="C21" s="60" t="s">
        <v>346</v>
      </c>
      <c r="D21" s="46" t="s">
        <v>11</v>
      </c>
      <c r="E21" s="74" t="s">
        <v>347</v>
      </c>
      <c r="F21" s="42">
        <f>C16*0.09</f>
        <v>169.902</v>
      </c>
    </row>
    <row r="22" spans="2:6" ht="12.75" customHeight="1">
      <c r="B22" s="158" t="s">
        <v>434</v>
      </c>
      <c r="C22" s="159"/>
      <c r="D22" s="159"/>
      <c r="E22" s="160"/>
      <c r="F22" s="42">
        <v>3964.38</v>
      </c>
    </row>
    <row r="23" spans="2:6" ht="15" customHeight="1">
      <c r="B23" s="161" t="s">
        <v>428</v>
      </c>
      <c r="C23" s="162"/>
      <c r="D23" s="162"/>
      <c r="E23" s="163"/>
      <c r="F23" s="42">
        <v>6607.3</v>
      </c>
    </row>
    <row r="24" spans="2:6" ht="15" customHeight="1">
      <c r="B24" s="113" t="s">
        <v>429</v>
      </c>
      <c r="C24" s="114"/>
      <c r="D24" s="114"/>
      <c r="E24" s="115"/>
      <c r="F24" s="42">
        <v>7583.92</v>
      </c>
    </row>
    <row r="25" spans="2:6" ht="14.25" customHeight="1">
      <c r="B25" s="116" t="s">
        <v>430</v>
      </c>
      <c r="C25" s="117"/>
      <c r="D25" s="117"/>
      <c r="E25" s="118"/>
      <c r="F25" s="42">
        <f>SUM(F5:F24)</f>
        <v>44955.121999999996</v>
      </c>
    </row>
    <row r="26" spans="2:6" ht="15" customHeight="1">
      <c r="B26" s="113" t="s">
        <v>431</v>
      </c>
      <c r="C26" s="114"/>
      <c r="D26" s="114"/>
      <c r="E26" s="115"/>
      <c r="F26" s="42">
        <v>64638.66</v>
      </c>
    </row>
    <row r="27" spans="2:6" ht="15" customHeight="1">
      <c r="B27" s="113" t="s">
        <v>432</v>
      </c>
      <c r="C27" s="114"/>
      <c r="D27" s="114"/>
      <c r="E27" s="115"/>
      <c r="F27" s="42">
        <v>8991.66</v>
      </c>
    </row>
    <row r="28" spans="2:6" ht="15" customHeight="1">
      <c r="B28" s="113" t="s">
        <v>442</v>
      </c>
      <c r="C28" s="114"/>
      <c r="D28" s="114"/>
      <c r="E28" s="115"/>
      <c r="F28" s="42">
        <v>5085.86</v>
      </c>
    </row>
    <row r="29" spans="2:6" ht="15">
      <c r="B29" s="127" t="s">
        <v>435</v>
      </c>
      <c r="C29" s="128"/>
      <c r="D29" s="128"/>
      <c r="E29" s="129"/>
      <c r="F29" s="42">
        <v>707.5</v>
      </c>
    </row>
    <row r="30" spans="2:6" ht="15">
      <c r="B30" s="127" t="s">
        <v>443</v>
      </c>
      <c r="C30" s="128"/>
      <c r="D30" s="128"/>
      <c r="E30" s="129"/>
      <c r="F30" s="42">
        <v>0</v>
      </c>
    </row>
    <row r="31" spans="2:6" ht="15" customHeight="1">
      <c r="B31" s="130" t="s">
        <v>444</v>
      </c>
      <c r="C31" s="130"/>
      <c r="D31" s="130"/>
      <c r="E31" s="130"/>
      <c r="F31" s="47">
        <f>SUM(F26-F25)</f>
        <v>19683.538000000008</v>
      </c>
    </row>
    <row r="32" spans="2:6" ht="15" customHeight="1">
      <c r="B32" s="142" t="s">
        <v>482</v>
      </c>
      <c r="C32" s="143"/>
      <c r="D32" s="143"/>
      <c r="E32" s="144"/>
      <c r="F32" s="47">
        <f>SUM(F27-F30)</f>
        <v>8991.66</v>
      </c>
    </row>
    <row r="33" spans="2:6" ht="15" customHeight="1">
      <c r="B33" s="121" t="s">
        <v>446</v>
      </c>
      <c r="C33" s="122"/>
      <c r="D33" s="122"/>
      <c r="E33" s="123"/>
      <c r="F33" s="119">
        <f>SUM(F28-F25)</f>
        <v>-39869.261999999995</v>
      </c>
    </row>
    <row r="34" spans="2:6" ht="12.75">
      <c r="B34" s="124"/>
      <c r="C34" s="125"/>
      <c r="D34" s="125"/>
      <c r="E34" s="126"/>
      <c r="F34" s="120"/>
    </row>
  </sheetData>
  <sheetProtection/>
  <mergeCells count="21">
    <mergeCell ref="B33:E34"/>
    <mergeCell ref="B22:E22"/>
    <mergeCell ref="B32:E32"/>
    <mergeCell ref="B17:E17"/>
    <mergeCell ref="B23:E23"/>
    <mergeCell ref="B24:E24"/>
    <mergeCell ref="B25:E25"/>
    <mergeCell ref="B27:E27"/>
    <mergeCell ref="B26:E26"/>
    <mergeCell ref="F33:F34"/>
    <mergeCell ref="B28:E28"/>
    <mergeCell ref="B29:E29"/>
    <mergeCell ref="B30:E30"/>
    <mergeCell ref="B31:E31"/>
    <mergeCell ref="B1:F1"/>
    <mergeCell ref="B3:E3"/>
    <mergeCell ref="B4:E4"/>
    <mergeCell ref="B10:E10"/>
    <mergeCell ref="B13:E13"/>
    <mergeCell ref="B20:E20"/>
    <mergeCell ref="B15:E15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6">
    <outlinePr summaryBelow="0"/>
  </sheetPr>
  <dimension ref="B1:F35"/>
  <sheetViews>
    <sheetView zoomScalePageLayoutView="0" workbookViewId="0" topLeftCell="A1">
      <pane ySplit="1" topLeftCell="A2" activePane="bottomLeft" state="frozen"/>
      <selection pane="topLeft" activeCell="B393" sqref="B393"/>
      <selection pane="bottomLeft" activeCell="F32" sqref="B1:F33"/>
    </sheetView>
  </sheetViews>
  <sheetFormatPr defaultColWidth="13.375" defaultRowHeight="12.75"/>
  <cols>
    <col min="1" max="1" width="9.125" style="6" customWidth="1"/>
    <col min="2" max="2" width="8.125" style="6" customWidth="1"/>
    <col min="3" max="3" width="7.75390625" style="6" customWidth="1"/>
    <col min="4" max="4" width="10.75390625" style="6" customWidth="1"/>
    <col min="5" max="5" width="54.375" style="6" customWidth="1"/>
    <col min="6" max="6" width="16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2:6" ht="16.5" thickBot="1">
      <c r="B1" s="93" t="s">
        <v>513</v>
      </c>
      <c r="C1" s="93"/>
      <c r="D1" s="93"/>
      <c r="E1" s="93"/>
      <c r="F1" s="93"/>
    </row>
    <row r="2" spans="2:6" ht="24.75" thickBot="1">
      <c r="B2" s="65"/>
      <c r="C2" s="1" t="s">
        <v>24</v>
      </c>
      <c r="D2" s="2" t="s">
        <v>26</v>
      </c>
      <c r="E2" s="3" t="s">
        <v>23</v>
      </c>
      <c r="F2" s="69" t="s">
        <v>27</v>
      </c>
    </row>
    <row r="3" spans="2:6" ht="13.5" customHeight="1" thickBot="1">
      <c r="B3" s="107" t="s">
        <v>20</v>
      </c>
      <c r="C3" s="108"/>
      <c r="D3" s="108"/>
      <c r="E3" s="109"/>
      <c r="F3" s="78"/>
    </row>
    <row r="4" spans="2:6" ht="13.5" thickTop="1">
      <c r="B4" s="104" t="s">
        <v>13</v>
      </c>
      <c r="C4" s="105"/>
      <c r="D4" s="105"/>
      <c r="E4" s="106"/>
      <c r="F4" s="8"/>
    </row>
    <row r="5" spans="3:6" ht="12.75">
      <c r="C5" s="59" t="s">
        <v>365</v>
      </c>
      <c r="D5" s="59" t="s">
        <v>11</v>
      </c>
      <c r="E5" s="59" t="s">
        <v>368</v>
      </c>
      <c r="F5" s="10">
        <v>1327</v>
      </c>
    </row>
    <row r="6" spans="2:6" ht="12.75" customHeight="1">
      <c r="B6" s="104" t="s">
        <v>15</v>
      </c>
      <c r="C6" s="105"/>
      <c r="D6" s="105"/>
      <c r="E6" s="106"/>
      <c r="F6" s="8"/>
    </row>
    <row r="7" spans="3:6" ht="12.75">
      <c r="C7" s="59" t="s">
        <v>170</v>
      </c>
      <c r="D7" s="59" t="s">
        <v>10</v>
      </c>
      <c r="E7" s="59" t="s">
        <v>176</v>
      </c>
      <c r="F7" s="10">
        <v>89.65</v>
      </c>
    </row>
    <row r="8" spans="3:6" ht="13.5" customHeight="1">
      <c r="C8" s="9" t="s">
        <v>249</v>
      </c>
      <c r="D8" s="9" t="s">
        <v>10</v>
      </c>
      <c r="E8" s="9" t="s">
        <v>250</v>
      </c>
      <c r="F8" s="10">
        <v>3162</v>
      </c>
    </row>
    <row r="9" spans="3:6" ht="12.75">
      <c r="C9" s="9" t="s">
        <v>251</v>
      </c>
      <c r="D9" s="9" t="s">
        <v>10</v>
      </c>
      <c r="E9" s="9" t="s">
        <v>248</v>
      </c>
      <c r="F9" s="10">
        <v>402</v>
      </c>
    </row>
    <row r="10" spans="2:6" ht="13.5" customHeight="1">
      <c r="B10" s="104" t="s">
        <v>21</v>
      </c>
      <c r="C10" s="105"/>
      <c r="D10" s="105"/>
      <c r="E10" s="106"/>
      <c r="F10" s="8"/>
    </row>
    <row r="11" spans="3:6" ht="12.75">
      <c r="C11" s="59">
        <v>3574.9</v>
      </c>
      <c r="D11" s="59" t="s">
        <v>9</v>
      </c>
      <c r="E11" s="59">
        <v>2.05</v>
      </c>
      <c r="F11" s="10">
        <f>C11*E11</f>
        <v>7328.544999999999</v>
      </c>
    </row>
    <row r="12" spans="3:6" ht="12.75">
      <c r="C12" s="9">
        <v>3574.9</v>
      </c>
      <c r="D12" s="9" t="s">
        <v>10</v>
      </c>
      <c r="E12" s="9">
        <v>3</v>
      </c>
      <c r="F12" s="10">
        <f>C12*E12</f>
        <v>10724.7</v>
      </c>
    </row>
    <row r="13" spans="3:6" ht="12.75">
      <c r="C13" s="9">
        <v>3574.9</v>
      </c>
      <c r="D13" s="9" t="s">
        <v>11</v>
      </c>
      <c r="E13" s="9">
        <v>2.55</v>
      </c>
      <c r="F13" s="10">
        <f>C13*E13</f>
        <v>9115.994999999999</v>
      </c>
    </row>
    <row r="14" spans="2:6" ht="15" customHeight="1">
      <c r="B14" s="104" t="s">
        <v>25</v>
      </c>
      <c r="C14" s="105"/>
      <c r="D14" s="105"/>
      <c r="E14" s="106"/>
      <c r="F14" s="8"/>
    </row>
    <row r="15" spans="3:6" ht="12.75">
      <c r="C15" s="59">
        <v>3574.9</v>
      </c>
      <c r="D15" s="59" t="s">
        <v>9</v>
      </c>
      <c r="E15" s="59">
        <v>1.3</v>
      </c>
      <c r="F15" s="10">
        <f>C15*E15</f>
        <v>4647.37</v>
      </c>
    </row>
    <row r="16" spans="3:6" ht="12.75">
      <c r="C16" s="9">
        <v>3574.9</v>
      </c>
      <c r="D16" s="9" t="s">
        <v>10</v>
      </c>
      <c r="E16" s="9">
        <v>1.3</v>
      </c>
      <c r="F16" s="10">
        <f>C16*E16</f>
        <v>4647.37</v>
      </c>
    </row>
    <row r="17" spans="3:6" ht="12.75">
      <c r="C17" s="9">
        <v>3574.9</v>
      </c>
      <c r="D17" s="9" t="s">
        <v>11</v>
      </c>
      <c r="E17" s="9">
        <v>1.3</v>
      </c>
      <c r="F17" s="10">
        <f>C17*E17</f>
        <v>4647.37</v>
      </c>
    </row>
    <row r="18" spans="2:6" ht="12.75">
      <c r="B18" s="104" t="s">
        <v>29</v>
      </c>
      <c r="C18" s="105"/>
      <c r="D18" s="105"/>
      <c r="E18" s="106"/>
      <c r="F18" s="8"/>
    </row>
    <row r="19" spans="2:6" s="14" customFormat="1" ht="22.5">
      <c r="B19" s="44"/>
      <c r="C19" s="80" t="s">
        <v>480</v>
      </c>
      <c r="D19" s="59" t="s">
        <v>2</v>
      </c>
      <c r="E19" s="59" t="s">
        <v>433</v>
      </c>
      <c r="F19" s="10">
        <v>1200</v>
      </c>
    </row>
    <row r="20" spans="3:6" ht="25.5">
      <c r="C20" s="11" t="s">
        <v>346</v>
      </c>
      <c r="D20" s="66" t="s">
        <v>11</v>
      </c>
      <c r="E20" s="66" t="s">
        <v>347</v>
      </c>
      <c r="F20" s="10">
        <f>C17*0.09</f>
        <v>321.741</v>
      </c>
    </row>
    <row r="21" spans="2:6" ht="12.75" customHeight="1">
      <c r="B21" s="158" t="s">
        <v>434</v>
      </c>
      <c r="C21" s="159"/>
      <c r="D21" s="159"/>
      <c r="E21" s="160"/>
      <c r="F21" s="42">
        <v>9866.72</v>
      </c>
    </row>
    <row r="22" spans="2:6" ht="15" customHeight="1">
      <c r="B22" s="113" t="s">
        <v>428</v>
      </c>
      <c r="C22" s="114"/>
      <c r="D22" s="114"/>
      <c r="E22" s="115"/>
      <c r="F22" s="42">
        <v>17052.27</v>
      </c>
    </row>
    <row r="23" spans="2:6" ht="15" customHeight="1">
      <c r="B23" s="113" t="s">
        <v>429</v>
      </c>
      <c r="C23" s="114"/>
      <c r="D23" s="114"/>
      <c r="E23" s="115"/>
      <c r="F23" s="42">
        <v>17762.07</v>
      </c>
    </row>
    <row r="24" spans="2:6" ht="14.25" customHeight="1">
      <c r="B24" s="116" t="s">
        <v>430</v>
      </c>
      <c r="C24" s="117"/>
      <c r="D24" s="117"/>
      <c r="E24" s="118"/>
      <c r="F24" s="42">
        <f>SUM(F5:F23)</f>
        <v>92294.801</v>
      </c>
    </row>
    <row r="25" spans="2:6" ht="15" customHeight="1">
      <c r="B25" s="113" t="s">
        <v>431</v>
      </c>
      <c r="C25" s="114"/>
      <c r="D25" s="114"/>
      <c r="E25" s="115"/>
      <c r="F25" s="42">
        <v>151388.58</v>
      </c>
    </row>
    <row r="26" spans="2:6" ht="15" customHeight="1">
      <c r="B26" s="113" t="s">
        <v>432</v>
      </c>
      <c r="C26" s="114"/>
      <c r="D26" s="114"/>
      <c r="E26" s="115"/>
      <c r="F26" s="42">
        <v>21058.72</v>
      </c>
    </row>
    <row r="27" spans="2:6" ht="15" customHeight="1">
      <c r="B27" s="113" t="s">
        <v>442</v>
      </c>
      <c r="C27" s="114"/>
      <c r="D27" s="114"/>
      <c r="E27" s="115"/>
      <c r="F27" s="42">
        <v>71122.32</v>
      </c>
    </row>
    <row r="28" spans="2:6" ht="15">
      <c r="B28" s="127" t="s">
        <v>435</v>
      </c>
      <c r="C28" s="128"/>
      <c r="D28" s="128"/>
      <c r="E28" s="129"/>
      <c r="F28" s="42">
        <v>9893.34</v>
      </c>
    </row>
    <row r="29" spans="2:6" ht="15">
      <c r="B29" s="127" t="s">
        <v>443</v>
      </c>
      <c r="C29" s="128"/>
      <c r="D29" s="128"/>
      <c r="E29" s="129"/>
      <c r="F29" s="42">
        <v>0</v>
      </c>
    </row>
    <row r="30" spans="2:6" ht="15" customHeight="1">
      <c r="B30" s="130" t="s">
        <v>444</v>
      </c>
      <c r="C30" s="130"/>
      <c r="D30" s="130"/>
      <c r="E30" s="130"/>
      <c r="F30" s="47">
        <f>SUM(F25-F24)</f>
        <v>59093.77899999998</v>
      </c>
    </row>
    <row r="31" spans="2:6" ht="15" customHeight="1">
      <c r="B31" s="142" t="s">
        <v>482</v>
      </c>
      <c r="C31" s="143"/>
      <c r="D31" s="143"/>
      <c r="E31" s="144"/>
      <c r="F31" s="47">
        <f>SUM(F26-F29)</f>
        <v>21058.72</v>
      </c>
    </row>
    <row r="32" spans="2:6" ht="15" customHeight="1">
      <c r="B32" s="121" t="s">
        <v>446</v>
      </c>
      <c r="C32" s="122"/>
      <c r="D32" s="122"/>
      <c r="E32" s="123"/>
      <c r="F32" s="119">
        <f>SUM(F27-F24)</f>
        <v>-21172.481</v>
      </c>
    </row>
    <row r="33" spans="2:6" ht="12.75">
      <c r="B33" s="124"/>
      <c r="C33" s="125"/>
      <c r="D33" s="125"/>
      <c r="E33" s="126"/>
      <c r="F33" s="120"/>
    </row>
    <row r="35" ht="12.75">
      <c r="E35" s="6" t="s">
        <v>522</v>
      </c>
    </row>
  </sheetData>
  <sheetProtection/>
  <mergeCells count="20">
    <mergeCell ref="B1:F1"/>
    <mergeCell ref="B3:E3"/>
    <mergeCell ref="B4:E4"/>
    <mergeCell ref="B6:E6"/>
    <mergeCell ref="B22:E22"/>
    <mergeCell ref="B23:E23"/>
    <mergeCell ref="B10:E10"/>
    <mergeCell ref="B14:E14"/>
    <mergeCell ref="B18:E18"/>
    <mergeCell ref="B21:E21"/>
    <mergeCell ref="B24:E24"/>
    <mergeCell ref="B25:E25"/>
    <mergeCell ref="B26:E26"/>
    <mergeCell ref="B27:E27"/>
    <mergeCell ref="F32:F33"/>
    <mergeCell ref="B30:E30"/>
    <mergeCell ref="B31:E31"/>
    <mergeCell ref="B32:E33"/>
    <mergeCell ref="B28:E28"/>
    <mergeCell ref="B29:E2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7">
    <outlinePr summaryBelow="0"/>
  </sheetPr>
  <dimension ref="B1:F46"/>
  <sheetViews>
    <sheetView zoomScalePageLayoutView="0" workbookViewId="0" topLeftCell="B1">
      <selection activeCell="F45" sqref="B1:F46"/>
    </sheetView>
  </sheetViews>
  <sheetFormatPr defaultColWidth="13.375" defaultRowHeight="12.75"/>
  <cols>
    <col min="1" max="1" width="9.125" style="6" customWidth="1"/>
    <col min="2" max="2" width="11.00390625" style="6" customWidth="1"/>
    <col min="3" max="3" width="14.125" style="6" customWidth="1"/>
    <col min="4" max="4" width="19.125" style="6" customWidth="1"/>
    <col min="5" max="5" width="34.25390625" style="6" bestFit="1" customWidth="1"/>
    <col min="6" max="6" width="16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2:6" ht="16.5" thickBot="1">
      <c r="B1" s="93" t="s">
        <v>514</v>
      </c>
      <c r="C1" s="93"/>
      <c r="D1" s="93"/>
      <c r="E1" s="93"/>
      <c r="F1" s="93"/>
    </row>
    <row r="2" spans="2:6" ht="12.75">
      <c r="B2" s="65"/>
      <c r="C2" s="1" t="s">
        <v>24</v>
      </c>
      <c r="D2" s="2" t="s">
        <v>26</v>
      </c>
      <c r="E2" s="3" t="s">
        <v>23</v>
      </c>
      <c r="F2" s="4" t="s">
        <v>27</v>
      </c>
    </row>
    <row r="3" spans="2:6" ht="13.5" customHeight="1">
      <c r="B3" s="170" t="s">
        <v>20</v>
      </c>
      <c r="C3" s="171"/>
      <c r="D3" s="171"/>
      <c r="E3" s="171"/>
      <c r="F3" s="13"/>
    </row>
    <row r="4" spans="2:6" ht="12.75">
      <c r="B4" s="104" t="s">
        <v>13</v>
      </c>
      <c r="C4" s="105"/>
      <c r="D4" s="105"/>
      <c r="E4" s="106"/>
      <c r="F4" s="15"/>
    </row>
    <row r="5" spans="2:6" ht="12.75">
      <c r="B5" s="64"/>
      <c r="C5" s="59" t="s">
        <v>180</v>
      </c>
      <c r="D5" s="59" t="s">
        <v>10</v>
      </c>
      <c r="E5" s="59" t="s">
        <v>183</v>
      </c>
      <c r="F5" s="10">
        <v>32.09</v>
      </c>
    </row>
    <row r="6" spans="2:6" ht="12.75">
      <c r="B6" s="104" t="s">
        <v>14</v>
      </c>
      <c r="C6" s="105"/>
      <c r="D6" s="105"/>
      <c r="E6" s="106"/>
      <c r="F6" s="8"/>
    </row>
    <row r="7" spans="2:6" ht="12.75">
      <c r="B7" s="64"/>
      <c r="C7" s="59" t="s">
        <v>115</v>
      </c>
      <c r="D7" s="59" t="s">
        <v>10</v>
      </c>
      <c r="E7" s="59" t="s">
        <v>117</v>
      </c>
      <c r="F7" s="10">
        <v>488.96</v>
      </c>
    </row>
    <row r="8" spans="2:6" ht="12.75">
      <c r="B8" s="104" t="s">
        <v>15</v>
      </c>
      <c r="C8" s="105"/>
      <c r="D8" s="105"/>
      <c r="E8" s="106"/>
      <c r="F8" s="8"/>
    </row>
    <row r="9" spans="2:6" ht="12.75">
      <c r="B9" s="64"/>
      <c r="C9" s="59" t="s">
        <v>463</v>
      </c>
      <c r="D9" s="59" t="s">
        <v>464</v>
      </c>
      <c r="E9" s="59" t="s">
        <v>465</v>
      </c>
      <c r="F9" s="10">
        <v>595</v>
      </c>
    </row>
    <row r="10" spans="2:6" ht="12.75">
      <c r="B10" s="64"/>
      <c r="C10" s="9" t="s">
        <v>170</v>
      </c>
      <c r="D10" s="9" t="s">
        <v>10</v>
      </c>
      <c r="E10" s="9" t="s">
        <v>177</v>
      </c>
      <c r="F10" s="10">
        <v>1687.54</v>
      </c>
    </row>
    <row r="11" spans="2:6" ht="12.75">
      <c r="B11" s="64"/>
      <c r="C11" s="9" t="s">
        <v>83</v>
      </c>
      <c r="D11" s="9" t="s">
        <v>11</v>
      </c>
      <c r="E11" s="9" t="s">
        <v>172</v>
      </c>
      <c r="F11" s="10">
        <v>1681</v>
      </c>
    </row>
    <row r="12" spans="2:6" ht="12.75">
      <c r="B12" s="64"/>
      <c r="C12" s="9" t="s">
        <v>344</v>
      </c>
      <c r="D12" s="21" t="s">
        <v>11</v>
      </c>
      <c r="E12" s="21" t="s">
        <v>345</v>
      </c>
      <c r="F12" s="10">
        <v>92.96</v>
      </c>
    </row>
    <row r="13" spans="2:6" ht="38.25">
      <c r="B13" s="64"/>
      <c r="C13" s="9" t="s">
        <v>365</v>
      </c>
      <c r="D13" s="9" t="s">
        <v>11</v>
      </c>
      <c r="E13" s="9" t="s">
        <v>369</v>
      </c>
      <c r="F13" s="10">
        <v>6300</v>
      </c>
    </row>
    <row r="14" spans="2:6" ht="12.75">
      <c r="B14" s="64"/>
      <c r="C14" s="9" t="s">
        <v>399</v>
      </c>
      <c r="D14" s="9" t="s">
        <v>11</v>
      </c>
      <c r="E14" s="9" t="s">
        <v>400</v>
      </c>
      <c r="F14" s="10">
        <v>2297</v>
      </c>
    </row>
    <row r="15" spans="2:6" ht="13.5" customHeight="1">
      <c r="B15" s="104" t="s">
        <v>16</v>
      </c>
      <c r="C15" s="105"/>
      <c r="D15" s="105"/>
      <c r="E15" s="106"/>
      <c r="F15" s="8"/>
    </row>
    <row r="16" spans="2:6" ht="12.75">
      <c r="B16" s="64"/>
      <c r="C16" s="59" t="s">
        <v>418</v>
      </c>
      <c r="D16" s="59" t="s">
        <v>11</v>
      </c>
      <c r="E16" s="59" t="s">
        <v>113</v>
      </c>
      <c r="F16" s="10">
        <v>2053</v>
      </c>
    </row>
    <row r="17" spans="2:6" ht="12.75" customHeight="1">
      <c r="B17" s="104" t="s">
        <v>19</v>
      </c>
      <c r="C17" s="105"/>
      <c r="D17" s="105"/>
      <c r="E17" s="106"/>
      <c r="F17" s="8"/>
    </row>
    <row r="18" spans="2:6" ht="12.75">
      <c r="B18" s="64"/>
      <c r="C18" s="59" t="s">
        <v>92</v>
      </c>
      <c r="D18" s="59" t="s">
        <v>10</v>
      </c>
      <c r="E18" s="59" t="s">
        <v>94</v>
      </c>
      <c r="F18" s="10">
        <v>2612</v>
      </c>
    </row>
    <row r="19" spans="2:6" ht="12.75">
      <c r="B19" s="64"/>
      <c r="C19" s="9" t="s">
        <v>158</v>
      </c>
      <c r="D19" s="9" t="s">
        <v>10</v>
      </c>
      <c r="E19" s="9" t="s">
        <v>156</v>
      </c>
      <c r="F19" s="10">
        <f>824.82/2</f>
        <v>412.41</v>
      </c>
    </row>
    <row r="20" spans="2:6" ht="16.5" customHeight="1">
      <c r="B20" s="104" t="s">
        <v>21</v>
      </c>
      <c r="C20" s="105"/>
      <c r="D20" s="105"/>
      <c r="E20" s="106"/>
      <c r="F20" s="8"/>
    </row>
    <row r="21" spans="2:6" ht="12.75">
      <c r="B21" s="64"/>
      <c r="C21" s="59">
        <v>3952</v>
      </c>
      <c r="D21" s="59" t="s">
        <v>9</v>
      </c>
      <c r="E21" s="59">
        <v>2.05</v>
      </c>
      <c r="F21" s="10">
        <f>C21*E21</f>
        <v>8101.599999999999</v>
      </c>
    </row>
    <row r="22" spans="2:6" ht="12.75">
      <c r="B22" s="64"/>
      <c r="C22" s="9">
        <v>3952</v>
      </c>
      <c r="D22" s="9" t="s">
        <v>10</v>
      </c>
      <c r="E22" s="9">
        <v>3</v>
      </c>
      <c r="F22" s="10">
        <f>C22*E22</f>
        <v>11856</v>
      </c>
    </row>
    <row r="23" spans="2:6" ht="12.75">
      <c r="B23" s="64"/>
      <c r="C23" s="9">
        <v>3952</v>
      </c>
      <c r="D23" s="9" t="s">
        <v>11</v>
      </c>
      <c r="E23" s="9">
        <v>2.55</v>
      </c>
      <c r="F23" s="10">
        <f>C23*E23</f>
        <v>10077.599999999999</v>
      </c>
    </row>
    <row r="24" spans="2:6" ht="14.25" customHeight="1">
      <c r="B24" s="104" t="s">
        <v>25</v>
      </c>
      <c r="C24" s="105"/>
      <c r="D24" s="105"/>
      <c r="E24" s="106"/>
      <c r="F24" s="8"/>
    </row>
    <row r="25" spans="2:6" ht="12.75">
      <c r="B25" s="64"/>
      <c r="C25" s="59">
        <v>3952</v>
      </c>
      <c r="D25" s="59" t="s">
        <v>9</v>
      </c>
      <c r="E25" s="59">
        <v>1.3</v>
      </c>
      <c r="F25" s="10">
        <f>C25*E25</f>
        <v>5137.6</v>
      </c>
    </row>
    <row r="26" spans="2:6" ht="12.75">
      <c r="B26" s="64"/>
      <c r="C26" s="9">
        <v>3952</v>
      </c>
      <c r="D26" s="9" t="s">
        <v>10</v>
      </c>
      <c r="E26" s="9">
        <v>1.3</v>
      </c>
      <c r="F26" s="10">
        <f>C26*E26</f>
        <v>5137.6</v>
      </c>
    </row>
    <row r="27" spans="2:6" ht="12.75">
      <c r="B27" s="64"/>
      <c r="C27" s="9">
        <v>3952</v>
      </c>
      <c r="D27" s="9" t="s">
        <v>11</v>
      </c>
      <c r="E27" s="9">
        <v>1.3</v>
      </c>
      <c r="F27" s="10">
        <f>C27*E27</f>
        <v>5137.6</v>
      </c>
    </row>
    <row r="28" spans="2:6" ht="12.75" customHeight="1">
      <c r="B28" s="104" t="s">
        <v>22</v>
      </c>
      <c r="C28" s="105"/>
      <c r="D28" s="105"/>
      <c r="E28" s="106"/>
      <c r="F28" s="8"/>
    </row>
    <row r="29" spans="2:6" ht="12.75">
      <c r="B29" s="64"/>
      <c r="C29" s="59" t="s">
        <v>321</v>
      </c>
      <c r="D29" s="59" t="s">
        <v>11</v>
      </c>
      <c r="E29" s="59" t="s">
        <v>313</v>
      </c>
      <c r="F29" s="10">
        <v>220</v>
      </c>
    </row>
    <row r="30" spans="2:6" ht="25.5">
      <c r="B30" s="64"/>
      <c r="C30" s="9" t="s">
        <v>42</v>
      </c>
      <c r="D30" s="9" t="s">
        <v>11</v>
      </c>
      <c r="E30" s="9" t="s">
        <v>338</v>
      </c>
      <c r="F30" s="10">
        <v>139</v>
      </c>
    </row>
    <row r="31" spans="2:6" ht="12.75">
      <c r="B31" s="104" t="s">
        <v>29</v>
      </c>
      <c r="C31" s="105"/>
      <c r="D31" s="105"/>
      <c r="E31" s="106"/>
      <c r="F31" s="8"/>
    </row>
    <row r="32" spans="2:6" s="14" customFormat="1" ht="25.5">
      <c r="B32" s="72"/>
      <c r="C32" s="71" t="s">
        <v>480</v>
      </c>
      <c r="D32" s="20" t="s">
        <v>2</v>
      </c>
      <c r="E32" s="20" t="s">
        <v>433</v>
      </c>
      <c r="F32" s="17">
        <v>1200</v>
      </c>
    </row>
    <row r="33" spans="2:6" ht="12.75">
      <c r="B33" s="64"/>
      <c r="C33" s="11" t="s">
        <v>346</v>
      </c>
      <c r="D33" s="66" t="s">
        <v>11</v>
      </c>
      <c r="E33" s="66" t="s">
        <v>347</v>
      </c>
      <c r="F33" s="10">
        <f>C27*0.09</f>
        <v>355.68</v>
      </c>
    </row>
    <row r="34" spans="2:6" ht="12.75" customHeight="1">
      <c r="B34" s="158" t="s">
        <v>434</v>
      </c>
      <c r="C34" s="159"/>
      <c r="D34" s="159"/>
      <c r="E34" s="160"/>
      <c r="F34" s="42">
        <v>10907.52</v>
      </c>
    </row>
    <row r="35" spans="2:6" ht="15" customHeight="1">
      <c r="B35" s="113" t="s">
        <v>428</v>
      </c>
      <c r="C35" s="114"/>
      <c r="D35" s="114"/>
      <c r="E35" s="115"/>
      <c r="F35" s="42">
        <v>18851.04</v>
      </c>
    </row>
    <row r="36" spans="2:6" ht="15" customHeight="1">
      <c r="B36" s="113" t="s">
        <v>429</v>
      </c>
      <c r="C36" s="114"/>
      <c r="D36" s="114"/>
      <c r="E36" s="115"/>
      <c r="F36" s="42">
        <v>21649.43</v>
      </c>
    </row>
    <row r="37" spans="2:6" ht="14.25" customHeight="1">
      <c r="B37" s="116" t="s">
        <v>430</v>
      </c>
      <c r="C37" s="117"/>
      <c r="D37" s="117"/>
      <c r="E37" s="118"/>
      <c r="F37" s="42">
        <f>SUM(F5:F36)</f>
        <v>117022.62999999998</v>
      </c>
    </row>
    <row r="38" spans="2:6" ht="15" customHeight="1">
      <c r="B38" s="167" t="s">
        <v>431</v>
      </c>
      <c r="C38" s="168"/>
      <c r="D38" s="168"/>
      <c r="E38" s="169"/>
      <c r="F38" s="42">
        <v>190056.67</v>
      </c>
    </row>
    <row r="39" spans="2:6" ht="15" customHeight="1">
      <c r="B39" s="172" t="s">
        <v>432</v>
      </c>
      <c r="C39" s="173"/>
      <c r="D39" s="173"/>
      <c r="E39" s="174"/>
      <c r="F39" s="42">
        <v>26029.75</v>
      </c>
    </row>
    <row r="40" spans="2:6" ht="15" customHeight="1">
      <c r="B40" s="172" t="s">
        <v>442</v>
      </c>
      <c r="C40" s="173"/>
      <c r="D40" s="173"/>
      <c r="E40" s="174"/>
      <c r="F40" s="42">
        <v>95799.96</v>
      </c>
    </row>
    <row r="41" spans="2:6" ht="15">
      <c r="B41" s="127" t="s">
        <v>435</v>
      </c>
      <c r="C41" s="128"/>
      <c r="D41" s="128"/>
      <c r="E41" s="129"/>
      <c r="F41" s="42">
        <v>13326.22</v>
      </c>
    </row>
    <row r="42" spans="2:6" ht="15">
      <c r="B42" s="127" t="s">
        <v>443</v>
      </c>
      <c r="C42" s="128"/>
      <c r="D42" s="128"/>
      <c r="E42" s="129"/>
      <c r="F42" s="42">
        <v>0</v>
      </c>
    </row>
    <row r="43" spans="2:6" ht="15" customHeight="1">
      <c r="B43" s="130" t="s">
        <v>444</v>
      </c>
      <c r="C43" s="130"/>
      <c r="D43" s="130"/>
      <c r="E43" s="130"/>
      <c r="F43" s="47">
        <f>SUM(F38-F37)</f>
        <v>73034.04000000004</v>
      </c>
    </row>
    <row r="44" spans="2:6" ht="15" customHeight="1">
      <c r="B44" s="142" t="s">
        <v>482</v>
      </c>
      <c r="C44" s="143"/>
      <c r="D44" s="143"/>
      <c r="E44" s="144"/>
      <c r="F44" s="47">
        <f>SUM(F39-F42)</f>
        <v>26029.75</v>
      </c>
    </row>
    <row r="45" spans="2:6" ht="15" customHeight="1">
      <c r="B45" s="121" t="s">
        <v>446</v>
      </c>
      <c r="C45" s="122"/>
      <c r="D45" s="122"/>
      <c r="E45" s="123"/>
      <c r="F45" s="119">
        <f>SUM(F40-F37)</f>
        <v>-21222.66999999997</v>
      </c>
    </row>
    <row r="46" spans="2:6" ht="12.75">
      <c r="B46" s="124"/>
      <c r="C46" s="125"/>
      <c r="D46" s="125"/>
      <c r="E46" s="126"/>
      <c r="F46" s="120"/>
    </row>
  </sheetData>
  <sheetProtection/>
  <mergeCells count="24">
    <mergeCell ref="B24:E24"/>
    <mergeCell ref="B28:E28"/>
    <mergeCell ref="B35:E35"/>
    <mergeCell ref="B36:E36"/>
    <mergeCell ref="B31:E31"/>
    <mergeCell ref="B34:E34"/>
    <mergeCell ref="B45:E46"/>
    <mergeCell ref="F45:F46"/>
    <mergeCell ref="B41:E41"/>
    <mergeCell ref="B42:E42"/>
    <mergeCell ref="B39:E39"/>
    <mergeCell ref="B40:E40"/>
    <mergeCell ref="B43:E43"/>
    <mergeCell ref="B44:E44"/>
    <mergeCell ref="B37:E37"/>
    <mergeCell ref="B38:E38"/>
    <mergeCell ref="B1:F1"/>
    <mergeCell ref="B3:E3"/>
    <mergeCell ref="B4:E4"/>
    <mergeCell ref="B6:E6"/>
    <mergeCell ref="B8:E8"/>
    <mergeCell ref="B15:E15"/>
    <mergeCell ref="B17:E17"/>
    <mergeCell ref="B20:E20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26">
    <outlinePr summaryBelow="0"/>
  </sheetPr>
  <dimension ref="B1:F42"/>
  <sheetViews>
    <sheetView zoomScalePageLayoutView="0" workbookViewId="0" topLeftCell="A1">
      <selection activeCell="F41" sqref="B1:F42"/>
    </sheetView>
  </sheetViews>
  <sheetFormatPr defaultColWidth="13.375" defaultRowHeight="12.75"/>
  <cols>
    <col min="1" max="1" width="9.125" style="6" customWidth="1"/>
    <col min="2" max="2" width="5.00390625" style="6" customWidth="1"/>
    <col min="3" max="3" width="8.75390625" style="6" customWidth="1"/>
    <col min="4" max="4" width="9.25390625" style="6" customWidth="1"/>
    <col min="5" max="5" width="62.375" style="6" customWidth="1"/>
    <col min="6" max="6" width="11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2:6" ht="16.5" thickBot="1">
      <c r="B1" s="93" t="s">
        <v>515</v>
      </c>
      <c r="C1" s="93"/>
      <c r="D1" s="93"/>
      <c r="E1" s="93"/>
      <c r="F1" s="93"/>
    </row>
    <row r="2" spans="2:6" ht="23.25" customHeight="1">
      <c r="B2" s="65"/>
      <c r="C2" s="1" t="s">
        <v>24</v>
      </c>
      <c r="D2" s="2" t="s">
        <v>26</v>
      </c>
      <c r="E2" s="3" t="s">
        <v>23</v>
      </c>
      <c r="F2" s="4" t="s">
        <v>27</v>
      </c>
    </row>
    <row r="3" spans="2:6" ht="13.5" customHeight="1">
      <c r="B3" s="107" t="s">
        <v>20</v>
      </c>
      <c r="C3" s="108"/>
      <c r="D3" s="108"/>
      <c r="E3" s="109"/>
      <c r="F3" s="13">
        <f>SUM(F5:F29)</f>
        <v>64080.50799999999</v>
      </c>
    </row>
    <row r="4" spans="2:6" ht="12.75">
      <c r="B4" s="104" t="s">
        <v>15</v>
      </c>
      <c r="C4" s="105"/>
      <c r="D4" s="105"/>
      <c r="E4" s="106"/>
      <c r="F4" s="15"/>
    </row>
    <row r="5" spans="3:6" ht="12.75">
      <c r="C5" s="59" t="s">
        <v>252</v>
      </c>
      <c r="D5" s="59" t="s">
        <v>10</v>
      </c>
      <c r="E5" s="59" t="s">
        <v>253</v>
      </c>
      <c r="F5" s="10">
        <v>2463</v>
      </c>
    </row>
    <row r="6" spans="3:6" ht="25.5">
      <c r="C6" s="9" t="s">
        <v>78</v>
      </c>
      <c r="D6" s="9" t="s">
        <v>11</v>
      </c>
      <c r="E6" s="9" t="s">
        <v>324</v>
      </c>
      <c r="F6" s="10">
        <v>3228</v>
      </c>
    </row>
    <row r="7" spans="3:6" ht="25.5">
      <c r="C7" s="9" t="s">
        <v>76</v>
      </c>
      <c r="D7" s="9" t="s">
        <v>11</v>
      </c>
      <c r="E7" s="9" t="s">
        <v>340</v>
      </c>
      <c r="F7" s="10">
        <v>1543</v>
      </c>
    </row>
    <row r="8" spans="3:6" ht="25.5">
      <c r="C8" s="9" t="s">
        <v>344</v>
      </c>
      <c r="D8" s="21" t="s">
        <v>11</v>
      </c>
      <c r="E8" s="21" t="s">
        <v>345</v>
      </c>
      <c r="F8" s="10">
        <v>92.96</v>
      </c>
    </row>
    <row r="9" spans="3:6" ht="12.75">
      <c r="C9" s="9" t="s">
        <v>399</v>
      </c>
      <c r="D9" s="9" t="s">
        <v>11</v>
      </c>
      <c r="E9" s="9" t="s">
        <v>401</v>
      </c>
      <c r="F9" s="10">
        <v>985</v>
      </c>
    </row>
    <row r="10" spans="2:6" ht="12.75">
      <c r="B10" s="104" t="s">
        <v>16</v>
      </c>
      <c r="C10" s="105"/>
      <c r="D10" s="105"/>
      <c r="E10" s="106"/>
      <c r="F10" s="8"/>
    </row>
    <row r="11" spans="3:6" ht="12.75">
      <c r="C11" s="59" t="s">
        <v>226</v>
      </c>
      <c r="D11" s="59" t="s">
        <v>10</v>
      </c>
      <c r="E11" s="59" t="s">
        <v>102</v>
      </c>
      <c r="F11" s="10">
        <v>656.44</v>
      </c>
    </row>
    <row r="12" spans="3:6" ht="12.75">
      <c r="C12" s="9" t="s">
        <v>418</v>
      </c>
      <c r="D12" s="9" t="s">
        <v>11</v>
      </c>
      <c r="E12" s="9" t="s">
        <v>113</v>
      </c>
      <c r="F12" s="10">
        <v>2406</v>
      </c>
    </row>
    <row r="13" spans="2:6" ht="12.75">
      <c r="B13" s="104" t="s">
        <v>19</v>
      </c>
      <c r="C13" s="105"/>
      <c r="D13" s="105"/>
      <c r="E13" s="106"/>
      <c r="F13" s="8"/>
    </row>
    <row r="14" spans="3:6" ht="12.75">
      <c r="C14" s="59" t="s">
        <v>47</v>
      </c>
      <c r="D14" s="59" t="s">
        <v>9</v>
      </c>
      <c r="E14" s="59" t="s">
        <v>48</v>
      </c>
      <c r="F14" s="10">
        <v>348</v>
      </c>
    </row>
    <row r="15" spans="2:6" ht="25.5" customHeight="1">
      <c r="B15" s="104" t="s">
        <v>21</v>
      </c>
      <c r="C15" s="105"/>
      <c r="D15" s="105"/>
      <c r="E15" s="106"/>
      <c r="F15" s="8"/>
    </row>
    <row r="16" spans="3:6" ht="12.75">
      <c r="C16" s="59">
        <v>3891.2</v>
      </c>
      <c r="D16" s="59" t="s">
        <v>9</v>
      </c>
      <c r="E16" s="59">
        <v>2.05</v>
      </c>
      <c r="F16" s="10">
        <f>C16*E16</f>
        <v>7976.959999999999</v>
      </c>
    </row>
    <row r="17" spans="3:6" ht="12.75">
      <c r="C17" s="9">
        <v>3891.2</v>
      </c>
      <c r="D17" s="9" t="s">
        <v>10</v>
      </c>
      <c r="E17" s="9">
        <v>3</v>
      </c>
      <c r="F17" s="10">
        <f>C17*E17</f>
        <v>11673.599999999999</v>
      </c>
    </row>
    <row r="18" spans="3:6" ht="12.75">
      <c r="C18" s="9">
        <v>3891.2</v>
      </c>
      <c r="D18" s="9" t="s">
        <v>11</v>
      </c>
      <c r="E18" s="9">
        <v>2.55</v>
      </c>
      <c r="F18" s="10">
        <f>C18*E18</f>
        <v>9922.56</v>
      </c>
    </row>
    <row r="19" spans="2:6" ht="12.75">
      <c r="B19" s="104" t="s">
        <v>25</v>
      </c>
      <c r="C19" s="105"/>
      <c r="D19" s="105"/>
      <c r="E19" s="106"/>
      <c r="F19" s="8"/>
    </row>
    <row r="20" spans="3:6" ht="12.75">
      <c r="C20" s="59">
        <v>3891.2</v>
      </c>
      <c r="D20" s="59" t="s">
        <v>9</v>
      </c>
      <c r="E20" s="59">
        <v>1.3</v>
      </c>
      <c r="F20" s="10">
        <f>C20*E20</f>
        <v>5058.5599999999995</v>
      </c>
    </row>
    <row r="21" spans="3:6" ht="12.75">
      <c r="C21" s="9">
        <v>3891.2</v>
      </c>
      <c r="D21" s="9" t="s">
        <v>10</v>
      </c>
      <c r="E21" s="9">
        <v>1.3</v>
      </c>
      <c r="F21" s="10">
        <f>C21*E21</f>
        <v>5058.5599999999995</v>
      </c>
    </row>
    <row r="22" spans="3:6" ht="12.75">
      <c r="C22" s="9">
        <v>3891.2</v>
      </c>
      <c r="D22" s="9" t="s">
        <v>11</v>
      </c>
      <c r="E22" s="9">
        <v>1.3</v>
      </c>
      <c r="F22" s="10">
        <f>C22*E22</f>
        <v>5058.5599999999995</v>
      </c>
    </row>
    <row r="23" spans="2:6" ht="12.75">
      <c r="B23" s="104" t="s">
        <v>22</v>
      </c>
      <c r="C23" s="105"/>
      <c r="D23" s="105"/>
      <c r="E23" s="106"/>
      <c r="F23" s="8"/>
    </row>
    <row r="24" spans="3:6" ht="12.75">
      <c r="C24" s="81" t="s">
        <v>42</v>
      </c>
      <c r="D24" s="59" t="s">
        <v>11</v>
      </c>
      <c r="E24" s="59" t="s">
        <v>43</v>
      </c>
      <c r="F24" s="10">
        <v>377.1</v>
      </c>
    </row>
    <row r="25" spans="3:6" ht="12.75">
      <c r="C25" s="9" t="s">
        <v>321</v>
      </c>
      <c r="D25" s="9" t="s">
        <v>11</v>
      </c>
      <c r="E25" s="9" t="s">
        <v>17</v>
      </c>
      <c r="F25" s="10">
        <v>179</v>
      </c>
    </row>
    <row r="26" spans="3:6" ht="12.75">
      <c r="C26" s="9" t="s">
        <v>416</v>
      </c>
      <c r="D26" s="9" t="s">
        <v>11</v>
      </c>
      <c r="E26" s="9" t="s">
        <v>417</v>
      </c>
      <c r="F26" s="10">
        <v>5503</v>
      </c>
    </row>
    <row r="27" spans="2:6" ht="12.75">
      <c r="B27" s="104" t="s">
        <v>29</v>
      </c>
      <c r="C27" s="105"/>
      <c r="D27" s="105"/>
      <c r="E27" s="106"/>
      <c r="F27" s="8"/>
    </row>
    <row r="28" spans="2:6" s="14" customFormat="1" ht="25.5">
      <c r="B28" s="44"/>
      <c r="C28" s="71" t="s">
        <v>480</v>
      </c>
      <c r="D28" s="20"/>
      <c r="E28" s="19" t="s">
        <v>433</v>
      </c>
      <c r="F28" s="45">
        <v>1200</v>
      </c>
    </row>
    <row r="29" spans="3:6" ht="25.5">
      <c r="C29" s="11" t="s">
        <v>346</v>
      </c>
      <c r="D29" s="66" t="s">
        <v>11</v>
      </c>
      <c r="E29" s="5" t="s">
        <v>347</v>
      </c>
      <c r="F29" s="42">
        <f>C22*0.09</f>
        <v>350.20799999999997</v>
      </c>
    </row>
    <row r="30" spans="2:6" ht="12.75" customHeight="1">
      <c r="B30" s="158" t="s">
        <v>434</v>
      </c>
      <c r="C30" s="159"/>
      <c r="D30" s="159"/>
      <c r="E30" s="160"/>
      <c r="F30" s="42">
        <v>10739.71</v>
      </c>
    </row>
    <row r="31" spans="2:6" ht="15" customHeight="1">
      <c r="B31" s="113" t="s">
        <v>428</v>
      </c>
      <c r="C31" s="114"/>
      <c r="D31" s="114"/>
      <c r="E31" s="115"/>
      <c r="F31" s="42">
        <v>18561.02</v>
      </c>
    </row>
    <row r="32" spans="2:6" ht="15" customHeight="1">
      <c r="B32" s="113" t="s">
        <v>429</v>
      </c>
      <c r="C32" s="114"/>
      <c r="D32" s="114"/>
      <c r="E32" s="115"/>
      <c r="F32" s="42">
        <v>21315.31</v>
      </c>
    </row>
    <row r="33" spans="2:6" ht="14.25" customHeight="1">
      <c r="B33" s="116" t="s">
        <v>430</v>
      </c>
      <c r="C33" s="117"/>
      <c r="D33" s="117"/>
      <c r="E33" s="118"/>
      <c r="F33" s="42">
        <f>SUM(F5:F32)</f>
        <v>114696.548</v>
      </c>
    </row>
    <row r="34" spans="2:6" ht="15" customHeight="1">
      <c r="B34" s="113" t="s">
        <v>431</v>
      </c>
      <c r="C34" s="114"/>
      <c r="D34" s="114"/>
      <c r="E34" s="115"/>
      <c r="F34" s="42">
        <v>187123.34</v>
      </c>
    </row>
    <row r="35" spans="2:6" ht="15" customHeight="1">
      <c r="B35" s="113" t="s">
        <v>432</v>
      </c>
      <c r="C35" s="114"/>
      <c r="D35" s="114"/>
      <c r="E35" s="115"/>
      <c r="F35" s="42">
        <v>26029.75</v>
      </c>
    </row>
    <row r="36" spans="2:6" ht="15" customHeight="1">
      <c r="B36" s="113" t="s">
        <v>442</v>
      </c>
      <c r="C36" s="114"/>
      <c r="D36" s="114"/>
      <c r="E36" s="115"/>
      <c r="F36" s="42">
        <v>99204.49</v>
      </c>
    </row>
    <row r="37" spans="2:6" ht="15">
      <c r="B37" s="127" t="s">
        <v>435</v>
      </c>
      <c r="C37" s="128"/>
      <c r="D37" s="128"/>
      <c r="E37" s="129"/>
      <c r="F37" s="42">
        <v>13799.82</v>
      </c>
    </row>
    <row r="38" spans="2:6" ht="15">
      <c r="B38" s="127" t="s">
        <v>443</v>
      </c>
      <c r="C38" s="128"/>
      <c r="D38" s="128"/>
      <c r="E38" s="129"/>
      <c r="F38" s="42">
        <v>0</v>
      </c>
    </row>
    <row r="39" spans="2:6" ht="15" customHeight="1">
      <c r="B39" s="130" t="s">
        <v>444</v>
      </c>
      <c r="C39" s="130"/>
      <c r="D39" s="130"/>
      <c r="E39" s="130"/>
      <c r="F39" s="47">
        <f>SUM(F34-F33)</f>
        <v>72426.792</v>
      </c>
    </row>
    <row r="40" spans="2:6" ht="15" customHeight="1">
      <c r="B40" s="142" t="s">
        <v>482</v>
      </c>
      <c r="C40" s="143"/>
      <c r="D40" s="143"/>
      <c r="E40" s="144"/>
      <c r="F40" s="47">
        <f>SUM(F35-F38)</f>
        <v>26029.75</v>
      </c>
    </row>
    <row r="41" spans="2:6" ht="15" customHeight="1">
      <c r="B41" s="121" t="s">
        <v>446</v>
      </c>
      <c r="C41" s="122"/>
      <c r="D41" s="122"/>
      <c r="E41" s="123"/>
      <c r="F41" s="119">
        <f>SUM(F36-F33)</f>
        <v>-15492.05799999999</v>
      </c>
    </row>
    <row r="42" spans="2:6" ht="12.75" customHeight="1">
      <c r="B42" s="124"/>
      <c r="C42" s="125"/>
      <c r="D42" s="125"/>
      <c r="E42" s="126"/>
      <c r="F42" s="120"/>
    </row>
  </sheetData>
  <sheetProtection/>
  <mergeCells count="22">
    <mergeCell ref="F41:F42"/>
    <mergeCell ref="B39:E39"/>
    <mergeCell ref="B40:E40"/>
    <mergeCell ref="B41:E42"/>
    <mergeCell ref="B38:E38"/>
    <mergeCell ref="B31:E31"/>
    <mergeCell ref="B1:F1"/>
    <mergeCell ref="B3:E3"/>
    <mergeCell ref="B4:E4"/>
    <mergeCell ref="B10:E10"/>
    <mergeCell ref="B13:E13"/>
    <mergeCell ref="B35:E35"/>
    <mergeCell ref="B23:E23"/>
    <mergeCell ref="B27:E27"/>
    <mergeCell ref="B15:E15"/>
    <mergeCell ref="B19:E19"/>
    <mergeCell ref="B37:E37"/>
    <mergeCell ref="B34:E34"/>
    <mergeCell ref="B30:E30"/>
    <mergeCell ref="B32:E32"/>
    <mergeCell ref="B33:E33"/>
    <mergeCell ref="B36:E36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25">
    <outlinePr summaryBelow="0"/>
  </sheetPr>
  <dimension ref="A1:E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5" sqref="A1:E46"/>
    </sheetView>
  </sheetViews>
  <sheetFormatPr defaultColWidth="13.375" defaultRowHeight="12.75"/>
  <cols>
    <col min="1" max="1" width="7.125" style="6" customWidth="1"/>
    <col min="2" max="2" width="8.00390625" style="6" customWidth="1"/>
    <col min="3" max="3" width="9.625" style="6" customWidth="1"/>
    <col min="4" max="4" width="59.125" style="6" customWidth="1"/>
    <col min="5" max="5" width="12.1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6.5" thickBot="1">
      <c r="A1" s="93" t="s">
        <v>516</v>
      </c>
      <c r="B1" s="93"/>
      <c r="C1" s="93"/>
      <c r="D1" s="93"/>
      <c r="E1" s="93"/>
    </row>
    <row r="2" spans="1:5" ht="24">
      <c r="A2" s="65"/>
      <c r="B2" s="1" t="s">
        <v>24</v>
      </c>
      <c r="C2" s="2" t="s">
        <v>26</v>
      </c>
      <c r="D2" s="3" t="s">
        <v>23</v>
      </c>
      <c r="E2" s="4" t="s">
        <v>27</v>
      </c>
    </row>
    <row r="3" spans="1:5" ht="12.75" customHeight="1">
      <c r="A3" s="107" t="s">
        <v>20</v>
      </c>
      <c r="B3" s="108"/>
      <c r="C3" s="108"/>
      <c r="D3" s="108"/>
      <c r="E3" s="13"/>
    </row>
    <row r="4" spans="1:5" ht="12.75">
      <c r="A4" s="104" t="s">
        <v>13</v>
      </c>
      <c r="B4" s="105"/>
      <c r="C4" s="105"/>
      <c r="D4" s="106"/>
      <c r="E4" s="15"/>
    </row>
    <row r="5" spans="2:5" ht="12.75">
      <c r="B5" s="59" t="s">
        <v>115</v>
      </c>
      <c r="C5" s="59" t="s">
        <v>10</v>
      </c>
      <c r="D5" s="59" t="s">
        <v>118</v>
      </c>
      <c r="E5" s="10">
        <v>493.2</v>
      </c>
    </row>
    <row r="6" spans="2:5" ht="12.75">
      <c r="B6" s="9" t="s">
        <v>418</v>
      </c>
      <c r="C6" s="9" t="s">
        <v>11</v>
      </c>
      <c r="D6" s="9" t="s">
        <v>423</v>
      </c>
      <c r="E6" s="10">
        <v>268</v>
      </c>
    </row>
    <row r="7" spans="1:5" ht="12.75">
      <c r="A7" s="104" t="s">
        <v>14</v>
      </c>
      <c r="B7" s="105"/>
      <c r="C7" s="105"/>
      <c r="D7" s="106"/>
      <c r="E7" s="8"/>
    </row>
    <row r="8" spans="2:5" ht="12.75">
      <c r="B8" s="59" t="s">
        <v>79</v>
      </c>
      <c r="C8" s="59" t="s">
        <v>6</v>
      </c>
      <c r="D8" s="59" t="s">
        <v>80</v>
      </c>
      <c r="E8" s="10">
        <v>289.5</v>
      </c>
    </row>
    <row r="9" spans="1:5" ht="13.5" customHeight="1">
      <c r="A9" s="104" t="s">
        <v>15</v>
      </c>
      <c r="B9" s="105"/>
      <c r="C9" s="105"/>
      <c r="D9" s="106"/>
      <c r="E9" s="8"/>
    </row>
    <row r="10" spans="2:5" ht="25.5">
      <c r="B10" s="59" t="s">
        <v>76</v>
      </c>
      <c r="C10" s="59" t="s">
        <v>11</v>
      </c>
      <c r="D10" s="59" t="s">
        <v>77</v>
      </c>
      <c r="E10" s="10">
        <v>1379.7</v>
      </c>
    </row>
    <row r="11" spans="2:5" ht="25.5">
      <c r="B11" s="9" t="s">
        <v>78</v>
      </c>
      <c r="C11" s="9" t="s">
        <v>11</v>
      </c>
      <c r="D11" s="9" t="s">
        <v>325</v>
      </c>
      <c r="E11" s="10">
        <v>1559</v>
      </c>
    </row>
    <row r="12" spans="1:5" ht="12.75" customHeight="1">
      <c r="A12" s="104" t="s">
        <v>16</v>
      </c>
      <c r="B12" s="105"/>
      <c r="C12" s="105"/>
      <c r="D12" s="106"/>
      <c r="E12" s="8"/>
    </row>
    <row r="13" spans="2:5" ht="12.75">
      <c r="B13" s="59" t="s">
        <v>242</v>
      </c>
      <c r="C13" s="59" t="s">
        <v>10</v>
      </c>
      <c r="D13" s="59" t="s">
        <v>102</v>
      </c>
      <c r="E13" s="10">
        <v>639</v>
      </c>
    </row>
    <row r="14" spans="2:5" ht="12.75">
      <c r="B14" s="9" t="s">
        <v>76</v>
      </c>
      <c r="C14" s="9" t="s">
        <v>11</v>
      </c>
      <c r="D14" s="9" t="s">
        <v>341</v>
      </c>
      <c r="E14" s="10">
        <v>2029</v>
      </c>
    </row>
    <row r="15" spans="2:5" ht="12.75">
      <c r="B15" s="9" t="s">
        <v>399</v>
      </c>
      <c r="C15" s="9" t="s">
        <v>11</v>
      </c>
      <c r="D15" s="9" t="s">
        <v>388</v>
      </c>
      <c r="E15" s="10">
        <v>4095</v>
      </c>
    </row>
    <row r="16" spans="2:5" ht="12.75">
      <c r="B16" s="9" t="s">
        <v>402</v>
      </c>
      <c r="C16" s="9" t="s">
        <v>11</v>
      </c>
      <c r="D16" s="9" t="s">
        <v>225</v>
      </c>
      <c r="E16" s="10">
        <v>2225</v>
      </c>
    </row>
    <row r="17" spans="1:5" ht="14.25" customHeight="1">
      <c r="A17" s="104" t="s">
        <v>19</v>
      </c>
      <c r="B17" s="105"/>
      <c r="C17" s="105"/>
      <c r="D17" s="106"/>
      <c r="E17" s="8"/>
    </row>
    <row r="18" spans="2:5" ht="12.75">
      <c r="B18" s="59" t="s">
        <v>158</v>
      </c>
      <c r="C18" s="59" t="s">
        <v>10</v>
      </c>
      <c r="D18" s="59" t="s">
        <v>156</v>
      </c>
      <c r="E18" s="10">
        <f>824.82/2</f>
        <v>412.41</v>
      </c>
    </row>
    <row r="19" spans="2:5" ht="12.75">
      <c r="B19" s="9" t="s">
        <v>92</v>
      </c>
      <c r="C19" s="9" t="s">
        <v>10</v>
      </c>
      <c r="D19" s="9" t="s">
        <v>93</v>
      </c>
      <c r="E19" s="10">
        <v>758</v>
      </c>
    </row>
    <row r="20" spans="1:5" ht="14.25" customHeight="1">
      <c r="A20" s="104" t="s">
        <v>21</v>
      </c>
      <c r="B20" s="105"/>
      <c r="C20" s="105"/>
      <c r="D20" s="106"/>
      <c r="E20" s="8"/>
    </row>
    <row r="21" spans="2:5" ht="12.75">
      <c r="B21" s="59">
        <v>3857.8</v>
      </c>
      <c r="C21" s="59" t="s">
        <v>9</v>
      </c>
      <c r="D21" s="59">
        <v>2.05</v>
      </c>
      <c r="E21" s="10">
        <f>B21*D21</f>
        <v>7908.49</v>
      </c>
    </row>
    <row r="22" spans="2:5" ht="12.75">
      <c r="B22" s="9">
        <v>3857.8</v>
      </c>
      <c r="C22" s="9" t="s">
        <v>10</v>
      </c>
      <c r="D22" s="9">
        <v>3</v>
      </c>
      <c r="E22" s="10">
        <f>B22*D22</f>
        <v>11573.400000000001</v>
      </c>
    </row>
    <row r="23" spans="2:5" ht="12.75">
      <c r="B23" s="9">
        <v>3857.8</v>
      </c>
      <c r="C23" s="9" t="s">
        <v>11</v>
      </c>
      <c r="D23" s="9">
        <v>2.55</v>
      </c>
      <c r="E23" s="10">
        <f>B23*D23</f>
        <v>9837.39</v>
      </c>
    </row>
    <row r="24" spans="1:5" ht="14.25" customHeight="1">
      <c r="A24" s="104" t="s">
        <v>25</v>
      </c>
      <c r="B24" s="105"/>
      <c r="C24" s="105"/>
      <c r="D24" s="106"/>
      <c r="E24" s="8"/>
    </row>
    <row r="25" spans="2:5" ht="12.75">
      <c r="B25" s="59">
        <v>3857.8</v>
      </c>
      <c r="C25" s="59" t="s">
        <v>9</v>
      </c>
      <c r="D25" s="59">
        <v>1.3</v>
      </c>
      <c r="E25" s="10">
        <f>B25*D25</f>
        <v>5015.14</v>
      </c>
    </row>
    <row r="26" spans="2:5" ht="12.75">
      <c r="B26" s="9">
        <v>3857.8</v>
      </c>
      <c r="C26" s="9" t="s">
        <v>10</v>
      </c>
      <c r="D26" s="9">
        <v>1.3</v>
      </c>
      <c r="E26" s="10">
        <f>B26*D26</f>
        <v>5015.14</v>
      </c>
    </row>
    <row r="27" spans="2:5" ht="12.75">
      <c r="B27" s="9">
        <v>3857.8</v>
      </c>
      <c r="C27" s="9" t="s">
        <v>11</v>
      </c>
      <c r="D27" s="9">
        <v>1.3</v>
      </c>
      <c r="E27" s="10">
        <f>B27*D27</f>
        <v>5015.14</v>
      </c>
    </row>
    <row r="28" spans="1:5" ht="13.5" customHeight="1">
      <c r="A28" s="104" t="s">
        <v>22</v>
      </c>
      <c r="B28" s="105"/>
      <c r="C28" s="105"/>
      <c r="D28" s="106"/>
      <c r="E28" s="8"/>
    </row>
    <row r="29" spans="2:5" ht="12.75">
      <c r="B29" s="59" t="s">
        <v>195</v>
      </c>
      <c r="C29" s="59" t="s">
        <v>10</v>
      </c>
      <c r="D29" s="59" t="s">
        <v>196</v>
      </c>
      <c r="E29" s="10">
        <v>599</v>
      </c>
    </row>
    <row r="30" spans="2:5" ht="12.75">
      <c r="B30" s="9" t="s">
        <v>42</v>
      </c>
      <c r="C30" s="9" t="s">
        <v>11</v>
      </c>
      <c r="D30" s="9" t="s">
        <v>339</v>
      </c>
      <c r="E30" s="10">
        <v>1594</v>
      </c>
    </row>
    <row r="31" spans="1:5" ht="14.25" customHeight="1">
      <c r="A31" s="104" t="s">
        <v>29</v>
      </c>
      <c r="B31" s="105"/>
      <c r="C31" s="105"/>
      <c r="D31" s="106"/>
      <c r="E31" s="8"/>
    </row>
    <row r="32" spans="1:5" s="14" customFormat="1" ht="38.25">
      <c r="A32" s="44"/>
      <c r="B32" s="71" t="s">
        <v>480</v>
      </c>
      <c r="C32" s="20"/>
      <c r="D32" s="19" t="s">
        <v>433</v>
      </c>
      <c r="E32" s="45">
        <v>1200</v>
      </c>
    </row>
    <row r="33" spans="2:5" ht="25.5">
      <c r="B33" s="11" t="s">
        <v>346</v>
      </c>
      <c r="C33" s="66" t="s">
        <v>11</v>
      </c>
      <c r="D33" s="5" t="s">
        <v>347</v>
      </c>
      <c r="E33" s="42">
        <f>B27*0.09</f>
        <v>347.202</v>
      </c>
    </row>
    <row r="34" spans="1:5" ht="12.75" customHeight="1">
      <c r="A34" s="158" t="s">
        <v>434</v>
      </c>
      <c r="B34" s="159"/>
      <c r="C34" s="159"/>
      <c r="D34" s="160"/>
      <c r="E34" s="42">
        <v>10647.53</v>
      </c>
    </row>
    <row r="35" spans="1:5" ht="15" customHeight="1">
      <c r="A35" s="113" t="s">
        <v>428</v>
      </c>
      <c r="B35" s="114"/>
      <c r="C35" s="114"/>
      <c r="D35" s="115"/>
      <c r="E35" s="42">
        <v>18401.71</v>
      </c>
    </row>
    <row r="36" spans="1:5" ht="15" customHeight="1">
      <c r="A36" s="113" t="s">
        <v>429</v>
      </c>
      <c r="B36" s="114"/>
      <c r="C36" s="114"/>
      <c r="D36" s="115"/>
      <c r="E36" s="42">
        <v>21132.34</v>
      </c>
    </row>
    <row r="37" spans="1:5" ht="14.25" customHeight="1">
      <c r="A37" s="116" t="s">
        <v>430</v>
      </c>
      <c r="B37" s="117"/>
      <c r="C37" s="117"/>
      <c r="D37" s="118"/>
      <c r="E37" s="42">
        <f>SUM(E5:E36)</f>
        <v>112434.29199999999</v>
      </c>
    </row>
    <row r="38" spans="1:5" ht="15" customHeight="1">
      <c r="A38" s="113" t="s">
        <v>431</v>
      </c>
      <c r="B38" s="114"/>
      <c r="C38" s="114"/>
      <c r="D38" s="115"/>
      <c r="E38" s="42">
        <v>185517.14</v>
      </c>
    </row>
    <row r="39" spans="1:5" ht="15" customHeight="1">
      <c r="A39" s="113" t="s">
        <v>432</v>
      </c>
      <c r="B39" s="114"/>
      <c r="C39" s="114"/>
      <c r="D39" s="115"/>
      <c r="E39" s="42">
        <v>25806.3</v>
      </c>
    </row>
    <row r="40" spans="1:5" ht="15" customHeight="1">
      <c r="A40" s="113" t="s">
        <v>442</v>
      </c>
      <c r="B40" s="114"/>
      <c r="C40" s="114"/>
      <c r="D40" s="115"/>
      <c r="E40" s="42">
        <v>82166.75</v>
      </c>
    </row>
    <row r="41" spans="1:5" ht="15">
      <c r="A41" s="127" t="s">
        <v>435</v>
      </c>
      <c r="B41" s="128"/>
      <c r="C41" s="128"/>
      <c r="D41" s="129"/>
      <c r="E41" s="42">
        <v>11429.78</v>
      </c>
    </row>
    <row r="42" spans="1:5" ht="15">
      <c r="A42" s="127" t="s">
        <v>443</v>
      </c>
      <c r="B42" s="128"/>
      <c r="C42" s="128"/>
      <c r="D42" s="129"/>
      <c r="E42" s="42">
        <v>0</v>
      </c>
    </row>
    <row r="43" spans="1:5" ht="15" customHeight="1">
      <c r="A43" s="130" t="s">
        <v>444</v>
      </c>
      <c r="B43" s="130"/>
      <c r="C43" s="130"/>
      <c r="D43" s="130"/>
      <c r="E43" s="47">
        <f>SUM(E38-E37)</f>
        <v>73082.84800000003</v>
      </c>
    </row>
    <row r="44" spans="1:5" ht="15" customHeight="1">
      <c r="A44" s="142" t="s">
        <v>482</v>
      </c>
      <c r="B44" s="143"/>
      <c r="C44" s="143"/>
      <c r="D44" s="144"/>
      <c r="E44" s="47">
        <f>SUM(E39-E42)</f>
        <v>25806.3</v>
      </c>
    </row>
    <row r="45" spans="1:5" ht="15" customHeight="1">
      <c r="A45" s="121" t="s">
        <v>446</v>
      </c>
      <c r="B45" s="122"/>
      <c r="C45" s="122"/>
      <c r="D45" s="123"/>
      <c r="E45" s="119">
        <f>SUM(E40-E37)</f>
        <v>-30267.541999999987</v>
      </c>
    </row>
    <row r="46" spans="1:5" ht="12.75">
      <c r="A46" s="124"/>
      <c r="B46" s="125"/>
      <c r="C46" s="125"/>
      <c r="D46" s="126"/>
      <c r="E46" s="120"/>
    </row>
  </sheetData>
  <sheetProtection/>
  <mergeCells count="24">
    <mergeCell ref="A17:D17"/>
    <mergeCell ref="A20:D20"/>
    <mergeCell ref="A1:E1"/>
    <mergeCell ref="A3:D3"/>
    <mergeCell ref="A4:D4"/>
    <mergeCell ref="A7:D7"/>
    <mergeCell ref="A9:D9"/>
    <mergeCell ref="A12:D12"/>
    <mergeCell ref="A24:D24"/>
    <mergeCell ref="A28:D28"/>
    <mergeCell ref="A31:D31"/>
    <mergeCell ref="A34:D34"/>
    <mergeCell ref="A39:D39"/>
    <mergeCell ref="A40:D40"/>
    <mergeCell ref="A35:D35"/>
    <mergeCell ref="A36:D36"/>
    <mergeCell ref="A37:D37"/>
    <mergeCell ref="A38:D38"/>
    <mergeCell ref="A45:D46"/>
    <mergeCell ref="E45:E46"/>
    <mergeCell ref="A41:D41"/>
    <mergeCell ref="A42:D42"/>
    <mergeCell ref="A43:D43"/>
    <mergeCell ref="A44:D44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>
    <outlinePr summaryBelow="0"/>
  </sheetPr>
  <dimension ref="A1:E41"/>
  <sheetViews>
    <sheetView zoomScalePageLayoutView="0" workbookViewId="0" topLeftCell="A1">
      <selection activeCell="E40" sqref="A1:E41"/>
    </sheetView>
  </sheetViews>
  <sheetFormatPr defaultColWidth="13.375" defaultRowHeight="12.75"/>
  <cols>
    <col min="1" max="1" width="7.125" style="6" customWidth="1"/>
    <col min="2" max="2" width="14.00390625" style="6" customWidth="1"/>
    <col min="3" max="3" width="8.375" style="6" customWidth="1"/>
    <col min="4" max="4" width="53.125" style="6" customWidth="1"/>
    <col min="5" max="8" width="11.375" style="6" customWidth="1"/>
    <col min="9" max="98" width="12.375" style="6" customWidth="1"/>
    <col min="99" max="16384" width="13.375" style="6" customWidth="1"/>
  </cols>
  <sheetData>
    <row r="1" spans="1:5" ht="16.5" thickBot="1">
      <c r="A1" s="93" t="s">
        <v>518</v>
      </c>
      <c r="B1" s="93"/>
      <c r="C1" s="93"/>
      <c r="D1" s="93"/>
      <c r="E1" s="93"/>
    </row>
    <row r="2" spans="1:5" ht="24">
      <c r="A2" s="65"/>
      <c r="B2" s="1" t="s">
        <v>24</v>
      </c>
      <c r="C2" s="2" t="s">
        <v>26</v>
      </c>
      <c r="D2" s="3" t="s">
        <v>23</v>
      </c>
      <c r="E2" s="4" t="s">
        <v>27</v>
      </c>
    </row>
    <row r="3" spans="1:5" ht="13.5" customHeight="1">
      <c r="A3" s="107" t="s">
        <v>20</v>
      </c>
      <c r="B3" s="108"/>
      <c r="C3" s="108"/>
      <c r="D3" s="109"/>
      <c r="E3" s="13"/>
    </row>
    <row r="4" spans="1:5" ht="12.75">
      <c r="A4" s="178" t="s">
        <v>13</v>
      </c>
      <c r="B4" s="179"/>
      <c r="C4" s="179"/>
      <c r="D4" s="180"/>
      <c r="E4" s="15"/>
    </row>
    <row r="5" spans="2:5" ht="12.75">
      <c r="B5" s="59" t="s">
        <v>180</v>
      </c>
      <c r="C5" s="59" t="s">
        <v>10</v>
      </c>
      <c r="D5" s="59" t="s">
        <v>184</v>
      </c>
      <c r="E5" s="10">
        <v>1526.59</v>
      </c>
    </row>
    <row r="6" spans="2:5" ht="12.75">
      <c r="B6" s="9" t="s">
        <v>256</v>
      </c>
      <c r="C6" s="9" t="s">
        <v>10</v>
      </c>
      <c r="D6" s="9" t="s">
        <v>257</v>
      </c>
      <c r="E6" s="10">
        <v>3710</v>
      </c>
    </row>
    <row r="7" spans="1:5" ht="12.75" customHeight="1">
      <c r="A7" s="181" t="s">
        <v>15</v>
      </c>
      <c r="B7" s="182"/>
      <c r="C7" s="182"/>
      <c r="D7" s="183"/>
      <c r="E7" s="8"/>
    </row>
    <row r="8" spans="2:5" ht="12.75">
      <c r="B8" s="59" t="s">
        <v>83</v>
      </c>
      <c r="C8" s="59" t="s">
        <v>11</v>
      </c>
      <c r="D8" s="59" t="s">
        <v>278</v>
      </c>
      <c r="E8" s="10">
        <v>266</v>
      </c>
    </row>
    <row r="9" spans="2:5" ht="25.5">
      <c r="B9" s="9" t="s">
        <v>344</v>
      </c>
      <c r="C9" s="21" t="s">
        <v>11</v>
      </c>
      <c r="D9" s="21" t="s">
        <v>345</v>
      </c>
      <c r="E9" s="10">
        <v>92.96</v>
      </c>
    </row>
    <row r="10" spans="1:5" ht="15" customHeight="1">
      <c r="A10" s="181" t="s">
        <v>16</v>
      </c>
      <c r="B10" s="182"/>
      <c r="C10" s="182"/>
      <c r="D10" s="183"/>
      <c r="E10" s="8"/>
    </row>
    <row r="11" spans="2:5" ht="12.75">
      <c r="B11" s="59" t="s">
        <v>115</v>
      </c>
      <c r="C11" s="59" t="s">
        <v>10</v>
      </c>
      <c r="D11" s="59" t="s">
        <v>116</v>
      </c>
      <c r="E11" s="10">
        <v>4724.84</v>
      </c>
    </row>
    <row r="12" spans="2:5" ht="12.75">
      <c r="B12" s="9" t="s">
        <v>237</v>
      </c>
      <c r="C12" s="9" t="s">
        <v>10</v>
      </c>
      <c r="D12" s="9" t="s">
        <v>116</v>
      </c>
      <c r="E12" s="10">
        <v>669</v>
      </c>
    </row>
    <row r="13" spans="2:5" ht="12.75">
      <c r="B13" s="9" t="s">
        <v>260</v>
      </c>
      <c r="C13" s="9" t="s">
        <v>10</v>
      </c>
      <c r="D13" s="9" t="s">
        <v>261</v>
      </c>
      <c r="E13" s="10">
        <v>2700</v>
      </c>
    </row>
    <row r="14" spans="1:5" ht="15" customHeight="1">
      <c r="A14" s="181" t="s">
        <v>19</v>
      </c>
      <c r="B14" s="182"/>
      <c r="C14" s="182"/>
      <c r="D14" s="183"/>
      <c r="E14" s="8"/>
    </row>
    <row r="15" spans="2:5" ht="12.75">
      <c r="B15" s="59" t="s">
        <v>155</v>
      </c>
      <c r="C15" s="59" t="s">
        <v>10</v>
      </c>
      <c r="D15" s="59" t="s">
        <v>156</v>
      </c>
      <c r="E15" s="10">
        <v>363.4</v>
      </c>
    </row>
    <row r="16" spans="1:5" ht="15" customHeight="1">
      <c r="A16" s="181" t="s">
        <v>21</v>
      </c>
      <c r="B16" s="182"/>
      <c r="C16" s="182"/>
      <c r="D16" s="183"/>
      <c r="E16" s="8"/>
    </row>
    <row r="17" spans="2:5" ht="12.75">
      <c r="B17" s="59">
        <v>3905.3</v>
      </c>
      <c r="C17" s="59" t="s">
        <v>9</v>
      </c>
      <c r="D17" s="59">
        <v>2.05</v>
      </c>
      <c r="E17" s="10">
        <f>B17*D17</f>
        <v>8005.865</v>
      </c>
    </row>
    <row r="18" spans="2:5" ht="12.75">
      <c r="B18" s="9">
        <v>3905.3</v>
      </c>
      <c r="C18" s="9" t="s">
        <v>10</v>
      </c>
      <c r="D18" s="9">
        <v>3</v>
      </c>
      <c r="E18" s="10">
        <f>B18*D18</f>
        <v>11715.900000000001</v>
      </c>
    </row>
    <row r="19" spans="2:5" ht="12.75">
      <c r="B19" s="9">
        <v>3905.3</v>
      </c>
      <c r="C19" s="9" t="s">
        <v>11</v>
      </c>
      <c r="D19" s="9">
        <v>2.55</v>
      </c>
      <c r="E19" s="10">
        <f>B19*D19</f>
        <v>9958.515</v>
      </c>
    </row>
    <row r="20" spans="1:5" ht="15" customHeight="1">
      <c r="A20" s="104" t="s">
        <v>25</v>
      </c>
      <c r="B20" s="105"/>
      <c r="C20" s="105"/>
      <c r="D20" s="106"/>
      <c r="E20" s="8"/>
    </row>
    <row r="21" spans="2:5" ht="12.75">
      <c r="B21" s="59">
        <v>3905.3</v>
      </c>
      <c r="C21" s="59" t="s">
        <v>9</v>
      </c>
      <c r="D21" s="59">
        <v>1.3</v>
      </c>
      <c r="E21" s="10">
        <f>B21*D21</f>
        <v>5076.89</v>
      </c>
    </row>
    <row r="22" spans="2:5" ht="12.75">
      <c r="B22" s="9">
        <v>3905.3</v>
      </c>
      <c r="C22" s="9" t="s">
        <v>10</v>
      </c>
      <c r="D22" s="9">
        <v>1.3</v>
      </c>
      <c r="E22" s="10">
        <f>B22*D22</f>
        <v>5076.89</v>
      </c>
    </row>
    <row r="23" spans="2:5" ht="12.75">
      <c r="B23" s="9">
        <v>3905.3</v>
      </c>
      <c r="C23" s="9" t="s">
        <v>11</v>
      </c>
      <c r="D23" s="9">
        <v>1.3</v>
      </c>
      <c r="E23" s="10">
        <f>B23*D23</f>
        <v>5076.89</v>
      </c>
    </row>
    <row r="24" spans="1:5" ht="13.5" customHeight="1">
      <c r="A24" s="104" t="s">
        <v>22</v>
      </c>
      <c r="B24" s="105"/>
      <c r="C24" s="105"/>
      <c r="D24" s="106"/>
      <c r="E24" s="8"/>
    </row>
    <row r="25" spans="2:5" ht="25.5">
      <c r="B25" s="59" t="s">
        <v>42</v>
      </c>
      <c r="C25" s="59" t="s">
        <v>11</v>
      </c>
      <c r="D25" s="59" t="s">
        <v>44</v>
      </c>
      <c r="E25" s="10">
        <v>169</v>
      </c>
    </row>
    <row r="26" spans="1:5" ht="14.25" customHeight="1">
      <c r="A26" s="104" t="s">
        <v>29</v>
      </c>
      <c r="B26" s="105"/>
      <c r="C26" s="105"/>
      <c r="D26" s="106"/>
      <c r="E26" s="8"/>
    </row>
    <row r="27" spans="1:5" s="14" customFormat="1" ht="25.5">
      <c r="A27" s="44"/>
      <c r="B27" s="71" t="s">
        <v>480</v>
      </c>
      <c r="C27" s="20"/>
      <c r="D27" s="19" t="s">
        <v>433</v>
      </c>
      <c r="E27" s="45">
        <v>1200</v>
      </c>
    </row>
    <row r="28" spans="2:5" ht="12.75">
      <c r="B28" s="11" t="s">
        <v>346</v>
      </c>
      <c r="C28" s="66" t="s">
        <v>11</v>
      </c>
      <c r="D28" s="66" t="s">
        <v>347</v>
      </c>
      <c r="E28" s="10">
        <f>B23*0.09</f>
        <v>351.477</v>
      </c>
    </row>
    <row r="29" spans="1:5" ht="12.75" customHeight="1">
      <c r="A29" s="175" t="s">
        <v>434</v>
      </c>
      <c r="B29" s="176"/>
      <c r="C29" s="176"/>
      <c r="D29" s="177"/>
      <c r="E29" s="42">
        <v>10778.63</v>
      </c>
    </row>
    <row r="30" spans="1:5" ht="15" customHeight="1">
      <c r="A30" s="113" t="s">
        <v>428</v>
      </c>
      <c r="B30" s="114"/>
      <c r="C30" s="114"/>
      <c r="D30" s="115"/>
      <c r="E30" s="42">
        <v>18628.28</v>
      </c>
    </row>
    <row r="31" spans="1:5" ht="15" customHeight="1">
      <c r="A31" s="113" t="s">
        <v>429</v>
      </c>
      <c r="B31" s="114"/>
      <c r="C31" s="114"/>
      <c r="D31" s="115"/>
      <c r="E31" s="42">
        <v>18988.91</v>
      </c>
    </row>
    <row r="32" spans="1:5" ht="14.25" customHeight="1">
      <c r="A32" s="116" t="s">
        <v>430</v>
      </c>
      <c r="B32" s="117"/>
      <c r="C32" s="117"/>
      <c r="D32" s="118"/>
      <c r="E32" s="42">
        <f>SUM(E5:E31)</f>
        <v>109080.037</v>
      </c>
    </row>
    <row r="33" spans="1:5" ht="15" customHeight="1">
      <c r="A33" s="113" t="s">
        <v>431</v>
      </c>
      <c r="B33" s="114"/>
      <c r="C33" s="114"/>
      <c r="D33" s="115"/>
      <c r="E33" s="42">
        <v>166700.21</v>
      </c>
    </row>
    <row r="34" spans="1:5" ht="15" customHeight="1">
      <c r="A34" s="113" t="s">
        <v>432</v>
      </c>
      <c r="B34" s="114"/>
      <c r="C34" s="114"/>
      <c r="D34" s="115"/>
      <c r="E34" s="42">
        <v>23188.85</v>
      </c>
    </row>
    <row r="35" spans="1:5" ht="15" customHeight="1">
      <c r="A35" s="113" t="s">
        <v>442</v>
      </c>
      <c r="B35" s="114"/>
      <c r="C35" s="114"/>
      <c r="D35" s="115"/>
      <c r="E35" s="42">
        <v>77753.4</v>
      </c>
    </row>
    <row r="36" spans="1:5" ht="15">
      <c r="A36" s="127" t="s">
        <v>435</v>
      </c>
      <c r="B36" s="128"/>
      <c r="C36" s="128"/>
      <c r="D36" s="129"/>
      <c r="E36" s="42">
        <v>10815.91</v>
      </c>
    </row>
    <row r="37" spans="1:5" ht="15">
      <c r="A37" s="127" t="s">
        <v>443</v>
      </c>
      <c r="B37" s="128"/>
      <c r="C37" s="128"/>
      <c r="D37" s="129"/>
      <c r="E37" s="42">
        <v>0</v>
      </c>
    </row>
    <row r="38" spans="1:5" ht="15" customHeight="1">
      <c r="A38" s="130" t="s">
        <v>444</v>
      </c>
      <c r="B38" s="130"/>
      <c r="C38" s="130"/>
      <c r="D38" s="130"/>
      <c r="E38" s="47">
        <f>SUM(E33-E32)</f>
        <v>57620.172999999995</v>
      </c>
    </row>
    <row r="39" spans="1:5" ht="15" customHeight="1">
      <c r="A39" s="142" t="s">
        <v>482</v>
      </c>
      <c r="B39" s="143"/>
      <c r="C39" s="143"/>
      <c r="D39" s="144"/>
      <c r="E39" s="47">
        <f>SUM(E34-E37)</f>
        <v>23188.85</v>
      </c>
    </row>
    <row r="40" spans="1:5" ht="15" customHeight="1">
      <c r="A40" s="121" t="s">
        <v>446</v>
      </c>
      <c r="B40" s="122"/>
      <c r="C40" s="122"/>
      <c r="D40" s="123"/>
      <c r="E40" s="119">
        <f>SUM(E35-E32)</f>
        <v>-31326.637000000002</v>
      </c>
    </row>
    <row r="41" spans="1:5" ht="12.75">
      <c r="A41" s="124"/>
      <c r="B41" s="125"/>
      <c r="C41" s="125"/>
      <c r="D41" s="126"/>
      <c r="E41" s="120"/>
    </row>
  </sheetData>
  <sheetProtection/>
  <mergeCells count="23">
    <mergeCell ref="A1:E1"/>
    <mergeCell ref="A3:D3"/>
    <mergeCell ref="A4:D4"/>
    <mergeCell ref="A7:D7"/>
    <mergeCell ref="A24:D24"/>
    <mergeCell ref="A10:D10"/>
    <mergeCell ref="A14:D14"/>
    <mergeCell ref="A16:D16"/>
    <mergeCell ref="A20:D20"/>
    <mergeCell ref="A32:D32"/>
    <mergeCell ref="A33:D33"/>
    <mergeCell ref="A34:D34"/>
    <mergeCell ref="A26:D26"/>
    <mergeCell ref="A29:D29"/>
    <mergeCell ref="A30:D30"/>
    <mergeCell ref="A31:D31"/>
    <mergeCell ref="A40:D41"/>
    <mergeCell ref="A35:D35"/>
    <mergeCell ref="E40:E41"/>
    <mergeCell ref="A36:D36"/>
    <mergeCell ref="A37:D37"/>
    <mergeCell ref="A38:D38"/>
    <mergeCell ref="A39:D3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3">
    <outlinePr summaryBelow="0"/>
  </sheetPr>
  <dimension ref="A1:E37"/>
  <sheetViews>
    <sheetView zoomScalePageLayoutView="0" workbookViewId="0" topLeftCell="A1">
      <selection activeCell="E36" sqref="A1:E37"/>
    </sheetView>
  </sheetViews>
  <sheetFormatPr defaultColWidth="13.375" defaultRowHeight="12.75"/>
  <cols>
    <col min="1" max="1" width="6.375" style="6" customWidth="1"/>
    <col min="2" max="2" width="9.375" style="6" customWidth="1"/>
    <col min="3" max="3" width="9.125" style="6" customWidth="1"/>
    <col min="4" max="4" width="59.375" style="6" customWidth="1"/>
    <col min="5" max="5" width="11.25390625" style="6" customWidth="1"/>
    <col min="6" max="8" width="11.375" style="6" customWidth="1"/>
    <col min="9" max="98" width="12.375" style="6" customWidth="1"/>
    <col min="99" max="16384" width="13.375" style="6" customWidth="1"/>
  </cols>
  <sheetData>
    <row r="1" spans="1:5" ht="16.5" thickBot="1">
      <c r="A1" s="93" t="s">
        <v>517</v>
      </c>
      <c r="B1" s="93"/>
      <c r="C1" s="93"/>
      <c r="D1" s="93"/>
      <c r="E1" s="93"/>
    </row>
    <row r="2" spans="1:5" ht="21" customHeight="1">
      <c r="A2" s="65"/>
      <c r="B2" s="1" t="s">
        <v>24</v>
      </c>
      <c r="C2" s="2" t="s">
        <v>26</v>
      </c>
      <c r="D2" s="3" t="s">
        <v>23</v>
      </c>
      <c r="E2" s="4" t="s">
        <v>27</v>
      </c>
    </row>
    <row r="3" spans="1:5" ht="12.75" customHeight="1">
      <c r="A3" s="43"/>
      <c r="B3" s="108" t="s">
        <v>20</v>
      </c>
      <c r="C3" s="108"/>
      <c r="D3" s="109"/>
      <c r="E3" s="13"/>
    </row>
    <row r="4" spans="1:5" ht="12.75">
      <c r="A4" s="104" t="s">
        <v>14</v>
      </c>
      <c r="B4" s="105"/>
      <c r="C4" s="105"/>
      <c r="D4" s="106"/>
      <c r="E4" s="15"/>
    </row>
    <row r="5" spans="2:5" ht="25.5">
      <c r="B5" s="59" t="s">
        <v>83</v>
      </c>
      <c r="C5" s="59" t="s">
        <v>11</v>
      </c>
      <c r="D5" s="59" t="s">
        <v>84</v>
      </c>
      <c r="E5" s="10">
        <v>3241</v>
      </c>
    </row>
    <row r="6" spans="1:5" ht="12.75" customHeight="1">
      <c r="A6" s="104" t="s">
        <v>15</v>
      </c>
      <c r="B6" s="105"/>
      <c r="C6" s="105"/>
      <c r="D6" s="106"/>
      <c r="E6" s="8"/>
    </row>
    <row r="7" spans="2:5" ht="12.75">
      <c r="B7" s="82" t="s">
        <v>85</v>
      </c>
      <c r="C7" s="71" t="s">
        <v>11</v>
      </c>
      <c r="D7" s="71" t="s">
        <v>86</v>
      </c>
      <c r="E7" s="17">
        <v>92.96</v>
      </c>
    </row>
    <row r="8" spans="2:5" ht="25.5">
      <c r="B8" s="9" t="s">
        <v>78</v>
      </c>
      <c r="C8" s="9" t="s">
        <v>11</v>
      </c>
      <c r="D8" s="9" t="s">
        <v>82</v>
      </c>
      <c r="E8" s="10">
        <v>2296</v>
      </c>
    </row>
    <row r="9" spans="2:5" ht="12.75">
      <c r="B9" s="9" t="s">
        <v>83</v>
      </c>
      <c r="C9" s="9" t="s">
        <v>11</v>
      </c>
      <c r="D9" s="9" t="s">
        <v>280</v>
      </c>
      <c r="E9" s="10">
        <v>3373</v>
      </c>
    </row>
    <row r="10" spans="2:5" ht="12.75">
      <c r="B10" s="9" t="s">
        <v>78</v>
      </c>
      <c r="C10" s="9" t="s">
        <v>11</v>
      </c>
      <c r="D10" s="9" t="s">
        <v>326</v>
      </c>
      <c r="E10" s="10">
        <v>2487</v>
      </c>
    </row>
    <row r="11" spans="2:5" ht="25.5">
      <c r="B11" s="9" t="s">
        <v>344</v>
      </c>
      <c r="C11" s="21" t="s">
        <v>11</v>
      </c>
      <c r="D11" s="21" t="s">
        <v>345</v>
      </c>
      <c r="E11" s="10">
        <v>92.96</v>
      </c>
    </row>
    <row r="12" spans="1:5" ht="15" customHeight="1">
      <c r="A12" s="104" t="s">
        <v>21</v>
      </c>
      <c r="B12" s="105"/>
      <c r="C12" s="105"/>
      <c r="D12" s="106"/>
      <c r="E12" s="8"/>
    </row>
    <row r="13" spans="2:5" ht="12.75">
      <c r="B13" s="59">
        <v>1319.5</v>
      </c>
      <c r="C13" s="59" t="s">
        <v>9</v>
      </c>
      <c r="D13" s="59">
        <v>2.05</v>
      </c>
      <c r="E13" s="10">
        <v>3377.92</v>
      </c>
    </row>
    <row r="14" spans="2:5" ht="12.75">
      <c r="B14" s="9">
        <v>1319.5</v>
      </c>
      <c r="C14" s="9" t="s">
        <v>10</v>
      </c>
      <c r="D14" s="9">
        <v>3</v>
      </c>
      <c r="E14" s="10">
        <v>3958.5</v>
      </c>
    </row>
    <row r="15" spans="2:5" ht="12.75">
      <c r="B15" s="9">
        <v>1319.5</v>
      </c>
      <c r="C15" s="9" t="s">
        <v>11</v>
      </c>
      <c r="D15" s="9">
        <v>2.05</v>
      </c>
      <c r="E15" s="10">
        <v>2704.9</v>
      </c>
    </row>
    <row r="16" spans="1:5" ht="14.25" customHeight="1">
      <c r="A16" s="104" t="s">
        <v>25</v>
      </c>
      <c r="B16" s="105"/>
      <c r="C16" s="105"/>
      <c r="D16" s="106"/>
      <c r="E16" s="8"/>
    </row>
    <row r="17" spans="2:5" ht="12.75">
      <c r="B17" s="59">
        <v>1319.5</v>
      </c>
      <c r="C17" s="59" t="s">
        <v>9</v>
      </c>
      <c r="D17" s="59">
        <v>1.3</v>
      </c>
      <c r="E17" s="10">
        <v>1715.35</v>
      </c>
    </row>
    <row r="18" spans="2:5" ht="12.75">
      <c r="B18" s="9">
        <v>1319.5</v>
      </c>
      <c r="C18" s="9" t="s">
        <v>10</v>
      </c>
      <c r="D18" s="9">
        <v>1.3</v>
      </c>
      <c r="E18" s="10">
        <v>1715.35</v>
      </c>
    </row>
    <row r="19" spans="2:5" ht="12.75">
      <c r="B19" s="9">
        <v>1319.5</v>
      </c>
      <c r="C19" s="9" t="s">
        <v>11</v>
      </c>
      <c r="D19" s="9">
        <v>1.3</v>
      </c>
      <c r="E19" s="10">
        <v>1715.35</v>
      </c>
    </row>
    <row r="20" spans="1:5" ht="15" customHeight="1">
      <c r="A20" s="104" t="s">
        <v>28</v>
      </c>
      <c r="B20" s="105"/>
      <c r="C20" s="105"/>
      <c r="D20" s="106"/>
      <c r="E20" s="8"/>
    </row>
    <row r="21" spans="2:5" ht="12.75">
      <c r="B21" s="59"/>
      <c r="C21" s="59" t="s">
        <v>11</v>
      </c>
      <c r="D21" s="59" t="s">
        <v>87</v>
      </c>
      <c r="E21" s="10">
        <v>118.75</v>
      </c>
    </row>
    <row r="22" spans="1:5" ht="13.5" customHeight="1">
      <c r="A22" s="104" t="s">
        <v>29</v>
      </c>
      <c r="B22" s="105"/>
      <c r="C22" s="105"/>
      <c r="D22" s="106"/>
      <c r="E22" s="8"/>
    </row>
    <row r="23" spans="2:5" ht="25.5">
      <c r="B23" s="71" t="s">
        <v>480</v>
      </c>
      <c r="C23" s="20"/>
      <c r="D23" s="19" t="s">
        <v>433</v>
      </c>
      <c r="E23" s="45">
        <v>1200</v>
      </c>
    </row>
    <row r="24" spans="2:5" ht="25.5">
      <c r="B24" s="11" t="s">
        <v>346</v>
      </c>
      <c r="C24" s="66" t="s">
        <v>11</v>
      </c>
      <c r="D24" s="66" t="s">
        <v>347</v>
      </c>
      <c r="E24" s="10">
        <f>B19*0.09</f>
        <v>118.755</v>
      </c>
    </row>
    <row r="25" spans="1:5" ht="12.75" customHeight="1">
      <c r="A25" s="158" t="s">
        <v>434</v>
      </c>
      <c r="B25" s="159"/>
      <c r="C25" s="159"/>
      <c r="D25" s="160"/>
      <c r="E25" s="42">
        <v>3641.82</v>
      </c>
    </row>
    <row r="26" spans="1:5" ht="15" customHeight="1">
      <c r="A26" s="113" t="s">
        <v>428</v>
      </c>
      <c r="B26" s="114"/>
      <c r="C26" s="114"/>
      <c r="D26" s="115"/>
      <c r="E26" s="42">
        <v>6294.02</v>
      </c>
    </row>
    <row r="27" spans="1:5" ht="15" customHeight="1">
      <c r="A27" s="113" t="s">
        <v>429</v>
      </c>
      <c r="B27" s="114"/>
      <c r="C27" s="114"/>
      <c r="D27" s="115"/>
      <c r="E27" s="42">
        <v>6415.85</v>
      </c>
    </row>
    <row r="28" spans="1:5" ht="14.25" customHeight="1">
      <c r="A28" s="116" t="s">
        <v>430</v>
      </c>
      <c r="B28" s="117"/>
      <c r="C28" s="117"/>
      <c r="D28" s="118"/>
      <c r="E28" s="42">
        <f>SUM(E5:E27)</f>
        <v>44559.48499999999</v>
      </c>
    </row>
    <row r="29" spans="1:5" ht="15" customHeight="1">
      <c r="A29" s="113" t="s">
        <v>431</v>
      </c>
      <c r="B29" s="114"/>
      <c r="C29" s="114"/>
      <c r="D29" s="115"/>
      <c r="E29" s="42">
        <v>56323.53</v>
      </c>
    </row>
    <row r="30" spans="1:5" ht="15" customHeight="1">
      <c r="A30" s="113" t="s">
        <v>432</v>
      </c>
      <c r="B30" s="114"/>
      <c r="C30" s="114"/>
      <c r="D30" s="115"/>
      <c r="E30" s="42">
        <v>7834.97</v>
      </c>
    </row>
    <row r="31" spans="1:5" ht="15" customHeight="1">
      <c r="A31" s="113" t="s">
        <v>442</v>
      </c>
      <c r="B31" s="114"/>
      <c r="C31" s="114"/>
      <c r="D31" s="115"/>
      <c r="E31" s="42">
        <v>33577.54</v>
      </c>
    </row>
    <row r="32" spans="1:5" ht="15">
      <c r="A32" s="184" t="s">
        <v>435</v>
      </c>
      <c r="B32" s="184"/>
      <c r="C32" s="184"/>
      <c r="D32" s="185"/>
      <c r="E32" s="42">
        <v>4670.83</v>
      </c>
    </row>
    <row r="33" spans="1:5" ht="15">
      <c r="A33" s="127" t="s">
        <v>443</v>
      </c>
      <c r="B33" s="128"/>
      <c r="C33" s="128"/>
      <c r="D33" s="129"/>
      <c r="E33" s="42">
        <v>0</v>
      </c>
    </row>
    <row r="34" spans="1:5" ht="15" customHeight="1">
      <c r="A34" s="130" t="s">
        <v>444</v>
      </c>
      <c r="B34" s="130"/>
      <c r="C34" s="130"/>
      <c r="D34" s="130"/>
      <c r="E34" s="47">
        <f>SUM(E29-E28)</f>
        <v>11764.045000000006</v>
      </c>
    </row>
    <row r="35" spans="1:5" ht="15" customHeight="1">
      <c r="A35" s="142" t="s">
        <v>482</v>
      </c>
      <c r="B35" s="143"/>
      <c r="C35" s="143"/>
      <c r="D35" s="144"/>
      <c r="E35" s="47">
        <f>SUM(E30-E33)</f>
        <v>7834.97</v>
      </c>
    </row>
    <row r="36" spans="1:5" ht="15" customHeight="1">
      <c r="A36" s="121" t="s">
        <v>446</v>
      </c>
      <c r="B36" s="122"/>
      <c r="C36" s="122"/>
      <c r="D36" s="123"/>
      <c r="E36" s="119">
        <f>SUM(E31-E28)</f>
        <v>-10981.944999999992</v>
      </c>
    </row>
    <row r="37" spans="1:5" ht="12.75">
      <c r="A37" s="124"/>
      <c r="B37" s="125"/>
      <c r="C37" s="125"/>
      <c r="D37" s="126"/>
      <c r="E37" s="120"/>
    </row>
  </sheetData>
  <sheetProtection/>
  <mergeCells count="21">
    <mergeCell ref="A31:D31"/>
    <mergeCell ref="A34:D34"/>
    <mergeCell ref="A26:D26"/>
    <mergeCell ref="A36:D37"/>
    <mergeCell ref="A33:D33"/>
    <mergeCell ref="A1:E1"/>
    <mergeCell ref="B3:D3"/>
    <mergeCell ref="A4:D4"/>
    <mergeCell ref="A6:D6"/>
    <mergeCell ref="A30:D30"/>
    <mergeCell ref="A32:D32"/>
    <mergeCell ref="A35:D35"/>
    <mergeCell ref="A29:D29"/>
    <mergeCell ref="A28:D28"/>
    <mergeCell ref="A27:D27"/>
    <mergeCell ref="E36:E37"/>
    <mergeCell ref="A12:D12"/>
    <mergeCell ref="A16:D16"/>
    <mergeCell ref="A20:D20"/>
    <mergeCell ref="A22:D22"/>
    <mergeCell ref="A25:D25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5">
    <outlinePr summaryBelow="0"/>
  </sheetPr>
  <dimension ref="B1:F29"/>
  <sheetViews>
    <sheetView zoomScalePageLayoutView="0" workbookViewId="0" topLeftCell="B1">
      <selection activeCell="F28" sqref="B1:F29"/>
    </sheetView>
  </sheetViews>
  <sheetFormatPr defaultColWidth="13.375" defaultRowHeight="12.75"/>
  <cols>
    <col min="1" max="1" width="9.125" style="6" customWidth="1"/>
    <col min="2" max="2" width="4.625" style="6" customWidth="1"/>
    <col min="3" max="3" width="8.75390625" style="6" customWidth="1"/>
    <col min="4" max="4" width="9.25390625" style="6" customWidth="1"/>
    <col min="5" max="5" width="63.625" style="6" customWidth="1"/>
    <col min="6" max="6" width="10.1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2:6" ht="16.5" thickBot="1">
      <c r="B1" s="93" t="s">
        <v>519</v>
      </c>
      <c r="C1" s="93"/>
      <c r="D1" s="93"/>
      <c r="E1" s="93"/>
      <c r="F1" s="93"/>
    </row>
    <row r="2" spans="2:6" ht="24">
      <c r="B2" s="65"/>
      <c r="C2" s="1" t="s">
        <v>24</v>
      </c>
      <c r="D2" s="2" t="s">
        <v>26</v>
      </c>
      <c r="E2" s="3" t="s">
        <v>23</v>
      </c>
      <c r="F2" s="4" t="s">
        <v>27</v>
      </c>
    </row>
    <row r="3" spans="2:6" ht="12.75" customHeight="1">
      <c r="B3" s="107" t="s">
        <v>20</v>
      </c>
      <c r="C3" s="108"/>
      <c r="D3" s="108"/>
      <c r="E3" s="109"/>
      <c r="F3" s="13"/>
    </row>
    <row r="4" spans="2:6" ht="12.75">
      <c r="B4" s="104" t="s">
        <v>15</v>
      </c>
      <c r="C4" s="105"/>
      <c r="D4" s="105"/>
      <c r="E4" s="106"/>
      <c r="F4" s="15"/>
    </row>
    <row r="5" spans="3:6" ht="25.5">
      <c r="C5" s="59" t="s">
        <v>344</v>
      </c>
      <c r="D5" s="61" t="s">
        <v>11</v>
      </c>
      <c r="E5" s="61" t="s">
        <v>345</v>
      </c>
      <c r="F5" s="10">
        <v>185.92</v>
      </c>
    </row>
    <row r="6" spans="2:6" ht="13.5" customHeight="1">
      <c r="B6" s="104" t="s">
        <v>21</v>
      </c>
      <c r="C6" s="105"/>
      <c r="D6" s="105"/>
      <c r="E6" s="106"/>
      <c r="F6" s="8"/>
    </row>
    <row r="7" spans="3:6" ht="12.75">
      <c r="C7" s="59">
        <v>1440.2</v>
      </c>
      <c r="D7" s="59" t="s">
        <v>9</v>
      </c>
      <c r="E7" s="59">
        <v>2.05</v>
      </c>
      <c r="F7" s="10">
        <f>C7*E7</f>
        <v>2952.41</v>
      </c>
    </row>
    <row r="8" spans="3:6" ht="12.75">
      <c r="C8" s="9">
        <v>1440.2</v>
      </c>
      <c r="D8" s="9" t="s">
        <v>10</v>
      </c>
      <c r="E8" s="9">
        <v>3</v>
      </c>
      <c r="F8" s="10">
        <f>C8*E8</f>
        <v>4320.6</v>
      </c>
    </row>
    <row r="9" spans="3:6" ht="12.75">
      <c r="C9" s="9">
        <v>1440.2</v>
      </c>
      <c r="D9" s="9" t="s">
        <v>11</v>
      </c>
      <c r="E9" s="9">
        <v>2.55</v>
      </c>
      <c r="F9" s="10">
        <f>C9*E9</f>
        <v>3672.5099999999998</v>
      </c>
    </row>
    <row r="10" spans="2:6" ht="12.75">
      <c r="B10" s="104" t="s">
        <v>25</v>
      </c>
      <c r="C10" s="105"/>
      <c r="D10" s="105"/>
      <c r="E10" s="106"/>
      <c r="F10" s="8"/>
    </row>
    <row r="11" spans="3:6" ht="12.75">
      <c r="C11" s="59">
        <v>1440.2</v>
      </c>
      <c r="D11" s="59" t="s">
        <v>9</v>
      </c>
      <c r="E11" s="59">
        <v>1.3</v>
      </c>
      <c r="F11" s="10">
        <f>C11*E11</f>
        <v>1872.2600000000002</v>
      </c>
    </row>
    <row r="12" spans="3:6" ht="12.75">
      <c r="C12" s="9">
        <v>1440.2</v>
      </c>
      <c r="D12" s="9" t="s">
        <v>10</v>
      </c>
      <c r="E12" s="9">
        <v>1.3</v>
      </c>
      <c r="F12" s="10">
        <f>C12*E12</f>
        <v>1872.2600000000002</v>
      </c>
    </row>
    <row r="13" spans="3:6" ht="12.75">
      <c r="C13" s="9">
        <v>1440.2</v>
      </c>
      <c r="D13" s="9" t="s">
        <v>11</v>
      </c>
      <c r="E13" s="9">
        <v>1.3</v>
      </c>
      <c r="F13" s="10">
        <f>C13*E13</f>
        <v>1872.2600000000002</v>
      </c>
    </row>
    <row r="14" spans="2:6" ht="12.75">
      <c r="B14" s="104" t="s">
        <v>29</v>
      </c>
      <c r="C14" s="105"/>
      <c r="D14" s="105"/>
      <c r="E14" s="106"/>
      <c r="F14" s="8"/>
    </row>
    <row r="15" spans="2:6" s="14" customFormat="1" ht="25.5">
      <c r="B15" s="44"/>
      <c r="C15" s="71" t="s">
        <v>480</v>
      </c>
      <c r="D15" s="20"/>
      <c r="E15" s="19" t="s">
        <v>433</v>
      </c>
      <c r="F15" s="45">
        <v>1200</v>
      </c>
    </row>
    <row r="16" spans="3:6" ht="25.5">
      <c r="C16" s="11" t="s">
        <v>346</v>
      </c>
      <c r="D16" s="66" t="s">
        <v>11</v>
      </c>
      <c r="E16" s="5" t="s">
        <v>347</v>
      </c>
      <c r="F16" s="42">
        <f>C13*0.09</f>
        <v>129.618</v>
      </c>
    </row>
    <row r="17" spans="2:6" ht="12.75" customHeight="1">
      <c r="B17" s="158" t="s">
        <v>434</v>
      </c>
      <c r="C17" s="159"/>
      <c r="D17" s="159"/>
      <c r="E17" s="160"/>
      <c r="F17" s="42">
        <v>3974.95</v>
      </c>
    </row>
    <row r="18" spans="2:6" ht="15" customHeight="1">
      <c r="B18" s="113" t="s">
        <v>428</v>
      </c>
      <c r="C18" s="114"/>
      <c r="D18" s="114"/>
      <c r="E18" s="115"/>
      <c r="F18" s="42">
        <v>6869.75</v>
      </c>
    </row>
    <row r="19" spans="2:6" ht="15" customHeight="1">
      <c r="B19" s="113" t="s">
        <v>429</v>
      </c>
      <c r="C19" s="114"/>
      <c r="D19" s="114"/>
      <c r="E19" s="115"/>
      <c r="F19" s="42">
        <v>7002.74</v>
      </c>
    </row>
    <row r="20" spans="2:6" ht="14.25" customHeight="1">
      <c r="B20" s="116" t="s">
        <v>430</v>
      </c>
      <c r="C20" s="117"/>
      <c r="D20" s="117"/>
      <c r="E20" s="118"/>
      <c r="F20" s="42">
        <f>SUM(F5:F19)</f>
        <v>35925.278</v>
      </c>
    </row>
    <row r="21" spans="2:6" ht="15" customHeight="1">
      <c r="B21" s="113" t="s">
        <v>431</v>
      </c>
      <c r="C21" s="114"/>
      <c r="D21" s="114"/>
      <c r="E21" s="115"/>
      <c r="F21" s="42">
        <v>61475.9</v>
      </c>
    </row>
    <row r="22" spans="2:6" ht="15" customHeight="1">
      <c r="B22" s="113" t="s">
        <v>432</v>
      </c>
      <c r="C22" s="114"/>
      <c r="D22" s="114"/>
      <c r="E22" s="115"/>
      <c r="F22" s="42">
        <v>8551.51</v>
      </c>
    </row>
    <row r="23" spans="2:6" ht="15" customHeight="1">
      <c r="B23" s="113" t="s">
        <v>442</v>
      </c>
      <c r="C23" s="114"/>
      <c r="D23" s="114"/>
      <c r="E23" s="115"/>
      <c r="F23" s="42">
        <v>32589.05</v>
      </c>
    </row>
    <row r="24" spans="2:6" ht="15">
      <c r="B24" s="127" t="s">
        <v>435</v>
      </c>
      <c r="C24" s="128"/>
      <c r="D24" s="128"/>
      <c r="E24" s="129"/>
      <c r="F24" s="42">
        <v>4533.32</v>
      </c>
    </row>
    <row r="25" spans="2:6" ht="15">
      <c r="B25" s="186" t="s">
        <v>443</v>
      </c>
      <c r="C25" s="186"/>
      <c r="D25" s="186"/>
      <c r="E25" s="187"/>
      <c r="F25" s="42">
        <v>0</v>
      </c>
    </row>
    <row r="26" spans="2:6" ht="15" customHeight="1">
      <c r="B26" s="130" t="s">
        <v>444</v>
      </c>
      <c r="C26" s="130"/>
      <c r="D26" s="130"/>
      <c r="E26" s="130"/>
      <c r="F26" s="47">
        <f>SUM(F21-F20)</f>
        <v>25550.622000000003</v>
      </c>
    </row>
    <row r="27" spans="2:6" ht="15" customHeight="1">
      <c r="B27" s="142" t="s">
        <v>482</v>
      </c>
      <c r="C27" s="143"/>
      <c r="D27" s="143"/>
      <c r="E27" s="144"/>
      <c r="F27" s="47">
        <f>SUM(F22-F25)</f>
        <v>8551.51</v>
      </c>
    </row>
    <row r="28" spans="2:6" ht="15" customHeight="1">
      <c r="B28" s="121" t="s">
        <v>446</v>
      </c>
      <c r="C28" s="122"/>
      <c r="D28" s="122"/>
      <c r="E28" s="123"/>
      <c r="F28" s="119">
        <f>SUM(F23-F20)</f>
        <v>-3336.227999999999</v>
      </c>
    </row>
    <row r="29" spans="2:6" ht="12.75">
      <c r="B29" s="124"/>
      <c r="C29" s="125"/>
      <c r="D29" s="125"/>
      <c r="E29" s="126"/>
      <c r="F29" s="120"/>
    </row>
  </sheetData>
  <sheetProtection/>
  <mergeCells count="19">
    <mergeCell ref="B10:E10"/>
    <mergeCell ref="B23:E23"/>
    <mergeCell ref="B19:E19"/>
    <mergeCell ref="B1:F1"/>
    <mergeCell ref="B3:E3"/>
    <mergeCell ref="B4:E4"/>
    <mergeCell ref="B6:E6"/>
    <mergeCell ref="B20:E20"/>
    <mergeCell ref="B14:E14"/>
    <mergeCell ref="B17:E17"/>
    <mergeCell ref="B18:E18"/>
    <mergeCell ref="B22:E22"/>
    <mergeCell ref="F28:F29"/>
    <mergeCell ref="B26:E26"/>
    <mergeCell ref="B27:E27"/>
    <mergeCell ref="B28:E29"/>
    <mergeCell ref="B24:E24"/>
    <mergeCell ref="B25:E25"/>
    <mergeCell ref="B21:E2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6">
    <outlinePr summaryBelow="0"/>
  </sheetPr>
  <dimension ref="A1:D37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D37" sqref="A1:D37"/>
    </sheetView>
  </sheetViews>
  <sheetFormatPr defaultColWidth="13.375" defaultRowHeight="12.75"/>
  <cols>
    <col min="1" max="1" width="11.875" style="6" customWidth="1"/>
    <col min="2" max="2" width="24.375" style="6" customWidth="1"/>
    <col min="3" max="3" width="46.25390625" style="6" customWidth="1"/>
    <col min="4" max="4" width="10.25390625" style="6" customWidth="1"/>
    <col min="5" max="5" width="34.25390625" style="6" bestFit="1" customWidth="1"/>
    <col min="6" max="6" width="16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1:4" ht="15.75">
      <c r="A1" s="93" t="s">
        <v>450</v>
      </c>
      <c r="B1" s="93"/>
      <c r="C1" s="93"/>
      <c r="D1" s="93"/>
    </row>
    <row r="2" spans="1:4" ht="30">
      <c r="A2" s="22" t="s">
        <v>24</v>
      </c>
      <c r="B2" s="23" t="s">
        <v>438</v>
      </c>
      <c r="C2" s="23" t="s">
        <v>439</v>
      </c>
      <c r="D2" s="23" t="s">
        <v>27</v>
      </c>
    </row>
    <row r="3" spans="1:4" ht="15.75" thickBot="1">
      <c r="A3" s="96" t="s">
        <v>20</v>
      </c>
      <c r="B3" s="96"/>
      <c r="C3" s="38"/>
      <c r="D3" s="36">
        <f>SUM(D4+D7+D10+D13+D16+D19+D23)</f>
        <v>48926.12699999999</v>
      </c>
    </row>
    <row r="4" spans="1:4" ht="15.75" thickTop="1">
      <c r="A4" s="97" t="s">
        <v>13</v>
      </c>
      <c r="B4" s="98"/>
      <c r="C4" s="28"/>
      <c r="D4" s="29">
        <f>SUM(D5:D6)</f>
        <v>1444</v>
      </c>
    </row>
    <row r="5" spans="1:4" ht="15">
      <c r="A5" s="24" t="s">
        <v>264</v>
      </c>
      <c r="B5" s="24" t="s">
        <v>10</v>
      </c>
      <c r="C5" s="24" t="s">
        <v>267</v>
      </c>
      <c r="D5" s="25">
        <v>1293</v>
      </c>
    </row>
    <row r="6" spans="1:4" ht="15">
      <c r="A6" s="24" t="s">
        <v>405</v>
      </c>
      <c r="B6" s="24" t="s">
        <v>11</v>
      </c>
      <c r="C6" s="24" t="s">
        <v>407</v>
      </c>
      <c r="D6" s="25">
        <v>151</v>
      </c>
    </row>
    <row r="7" spans="1:4" ht="15">
      <c r="A7" s="91" t="s">
        <v>15</v>
      </c>
      <c r="B7" s="92"/>
      <c r="C7" s="28"/>
      <c r="D7" s="29">
        <f>SUM(D8:D9)</f>
        <v>464.79999999999995</v>
      </c>
    </row>
    <row r="8" spans="1:4" ht="30">
      <c r="A8" s="24" t="s">
        <v>344</v>
      </c>
      <c r="B8" s="37" t="s">
        <v>11</v>
      </c>
      <c r="C8" s="37" t="s">
        <v>349</v>
      </c>
      <c r="D8" s="25">
        <f>92.96+278.88</f>
        <v>371.84</v>
      </c>
    </row>
    <row r="9" spans="1:4" ht="15">
      <c r="A9" s="24" t="s">
        <v>357</v>
      </c>
      <c r="B9" s="24" t="s">
        <v>11</v>
      </c>
      <c r="C9" s="37" t="s">
        <v>352</v>
      </c>
      <c r="D9" s="25">
        <v>92.96</v>
      </c>
    </row>
    <row r="10" spans="1:4" ht="15">
      <c r="A10" s="91" t="s">
        <v>16</v>
      </c>
      <c r="B10" s="92"/>
      <c r="C10" s="28"/>
      <c r="D10" s="29">
        <f>SUM(D11:D12)</f>
        <v>2314</v>
      </c>
    </row>
    <row r="11" spans="1:4" ht="15">
      <c r="A11" s="24" t="s">
        <v>242</v>
      </c>
      <c r="B11" s="24" t="s">
        <v>10</v>
      </c>
      <c r="C11" s="24" t="s">
        <v>102</v>
      </c>
      <c r="D11" s="25">
        <v>737</v>
      </c>
    </row>
    <row r="12" spans="1:4" ht="15">
      <c r="A12" s="24" t="s">
        <v>387</v>
      </c>
      <c r="B12" s="24" t="s">
        <v>11</v>
      </c>
      <c r="C12" s="24" t="s">
        <v>102</v>
      </c>
      <c r="D12" s="25">
        <v>1577</v>
      </c>
    </row>
    <row r="13" spans="1:4" ht="15">
      <c r="A13" s="95" t="s">
        <v>21</v>
      </c>
      <c r="B13" s="92"/>
      <c r="C13" s="28"/>
      <c r="D13" s="29">
        <f>SUM(D14:D15)</f>
        <v>21933.045</v>
      </c>
    </row>
    <row r="14" spans="1:4" ht="15">
      <c r="A14" s="24">
        <v>3951.9</v>
      </c>
      <c r="B14" s="24" t="s">
        <v>10</v>
      </c>
      <c r="C14" s="24">
        <v>3</v>
      </c>
      <c r="D14" s="25">
        <f>A14*C14</f>
        <v>11855.7</v>
      </c>
    </row>
    <row r="15" spans="1:4" ht="15">
      <c r="A15" s="24">
        <v>3951.9</v>
      </c>
      <c r="B15" s="24" t="s">
        <v>11</v>
      </c>
      <c r="C15" s="24">
        <v>2.55</v>
      </c>
      <c r="D15" s="25">
        <f>A15*C15</f>
        <v>10077.345</v>
      </c>
    </row>
    <row r="16" spans="1:4" ht="15">
      <c r="A16" s="95" t="s">
        <v>25</v>
      </c>
      <c r="B16" s="92"/>
      <c r="C16" s="28"/>
      <c r="D16" s="29">
        <f>D17+D18</f>
        <v>10274.94</v>
      </c>
    </row>
    <row r="17" spans="1:4" ht="15">
      <c r="A17" s="24">
        <v>3951.9</v>
      </c>
      <c r="B17" s="24" t="s">
        <v>10</v>
      </c>
      <c r="C17" s="24">
        <v>1.3</v>
      </c>
      <c r="D17" s="25">
        <f>A17*C17</f>
        <v>5137.47</v>
      </c>
    </row>
    <row r="18" spans="1:4" ht="15">
      <c r="A18" s="24">
        <v>3951.9</v>
      </c>
      <c r="B18" s="24" t="s">
        <v>11</v>
      </c>
      <c r="C18" s="24">
        <v>1.3</v>
      </c>
      <c r="D18" s="25">
        <f>A18*C18</f>
        <v>5137.47</v>
      </c>
    </row>
    <row r="19" spans="1:4" ht="15">
      <c r="A19" s="95" t="s">
        <v>22</v>
      </c>
      <c r="B19" s="92"/>
      <c r="C19" s="28"/>
      <c r="D19" s="29">
        <f>SUM(D20:D22)</f>
        <v>11784</v>
      </c>
    </row>
    <row r="20" spans="1:4" ht="15">
      <c r="A20" s="24"/>
      <c r="B20" s="24" t="s">
        <v>10</v>
      </c>
      <c r="C20" s="39" t="s">
        <v>433</v>
      </c>
      <c r="D20" s="32">
        <v>1200</v>
      </c>
    </row>
    <row r="21" spans="1:4" ht="15">
      <c r="A21" s="24" t="s">
        <v>281</v>
      </c>
      <c r="B21" s="24" t="s">
        <v>11</v>
      </c>
      <c r="C21" s="24" t="s">
        <v>284</v>
      </c>
      <c r="D21" s="25">
        <v>307</v>
      </c>
    </row>
    <row r="22" spans="1:4" ht="15">
      <c r="A22" s="24" t="s">
        <v>305</v>
      </c>
      <c r="B22" s="24" t="s">
        <v>11</v>
      </c>
      <c r="C22" s="24" t="s">
        <v>306</v>
      </c>
      <c r="D22" s="25">
        <v>10277</v>
      </c>
    </row>
    <row r="23" spans="1:4" ht="15">
      <c r="A23" s="95" t="s">
        <v>29</v>
      </c>
      <c r="B23" s="92"/>
      <c r="C23" s="28"/>
      <c r="D23" s="29">
        <f>SUM(D24:D25)</f>
        <v>711.342</v>
      </c>
    </row>
    <row r="24" spans="1:4" ht="15">
      <c r="A24" s="34"/>
      <c r="B24" s="37" t="s">
        <v>10</v>
      </c>
      <c r="C24" s="37" t="s">
        <v>347</v>
      </c>
      <c r="D24" s="25">
        <f>A17*0.09</f>
        <v>355.671</v>
      </c>
    </row>
    <row r="25" spans="1:4" ht="15">
      <c r="A25" s="24" t="s">
        <v>81</v>
      </c>
      <c r="B25" s="37" t="s">
        <v>11</v>
      </c>
      <c r="C25" s="37" t="s">
        <v>347</v>
      </c>
      <c r="D25" s="25">
        <f>A18*0.09</f>
        <v>355.671</v>
      </c>
    </row>
    <row r="26" spans="1:4" ht="15">
      <c r="A26" s="101" t="s">
        <v>434</v>
      </c>
      <c r="B26" s="102"/>
      <c r="C26" s="103"/>
      <c r="D26" s="32">
        <v>8298.99</v>
      </c>
    </row>
    <row r="27" spans="1:4" ht="15">
      <c r="A27" s="85" t="s">
        <v>428</v>
      </c>
      <c r="B27" s="85"/>
      <c r="C27" s="85"/>
      <c r="D27" s="24">
        <v>13831.65</v>
      </c>
    </row>
    <row r="28" spans="1:4" ht="15">
      <c r="A28" s="85" t="s">
        <v>429</v>
      </c>
      <c r="B28" s="85"/>
      <c r="C28" s="85"/>
      <c r="D28" s="24">
        <v>15532.94</v>
      </c>
    </row>
    <row r="29" spans="1:4" ht="15">
      <c r="A29" s="86" t="s">
        <v>430</v>
      </c>
      <c r="B29" s="86"/>
      <c r="C29" s="86"/>
      <c r="D29" s="33">
        <f>SUM(D3+D26+D27+D28)</f>
        <v>86589.707</v>
      </c>
    </row>
    <row r="30" spans="1:4" ht="15">
      <c r="A30" s="85" t="s">
        <v>431</v>
      </c>
      <c r="B30" s="85"/>
      <c r="C30" s="85"/>
      <c r="D30" s="24">
        <v>132389.08</v>
      </c>
    </row>
    <row r="31" spans="1:4" ht="15">
      <c r="A31" s="85" t="s">
        <v>432</v>
      </c>
      <c r="B31" s="85"/>
      <c r="C31" s="85"/>
      <c r="D31" s="24">
        <v>18416.16</v>
      </c>
    </row>
    <row r="32" spans="1:4" ht="15">
      <c r="A32" s="85" t="s">
        <v>442</v>
      </c>
      <c r="B32" s="85"/>
      <c r="C32" s="85"/>
      <c r="D32" s="24">
        <v>45385.03</v>
      </c>
    </row>
    <row r="33" spans="1:4" ht="15">
      <c r="A33" s="87" t="s">
        <v>435</v>
      </c>
      <c r="B33" s="87"/>
      <c r="C33" s="87"/>
      <c r="D33" s="24">
        <v>6313.37</v>
      </c>
    </row>
    <row r="34" spans="1:4" ht="15">
      <c r="A34" s="87" t="s">
        <v>443</v>
      </c>
      <c r="B34" s="87"/>
      <c r="C34" s="87"/>
      <c r="D34" s="30">
        <v>0</v>
      </c>
    </row>
    <row r="35" spans="1:4" ht="15">
      <c r="A35" s="84" t="s">
        <v>444</v>
      </c>
      <c r="B35" s="84"/>
      <c r="C35" s="84"/>
      <c r="D35" s="25">
        <f>SUM(D30-D29)</f>
        <v>45799.37299999999</v>
      </c>
    </row>
    <row r="36" spans="1:4" ht="15">
      <c r="A36" s="84" t="s">
        <v>445</v>
      </c>
      <c r="B36" s="84"/>
      <c r="C36" s="84"/>
      <c r="D36" s="30">
        <f>SUM(D31-D34)</f>
        <v>18416.16</v>
      </c>
    </row>
    <row r="37" spans="1:4" ht="15">
      <c r="A37" s="84" t="s">
        <v>446</v>
      </c>
      <c r="B37" s="84"/>
      <c r="C37" s="84"/>
      <c r="D37" s="30">
        <f>SUM(D32-D29)</f>
        <v>-41204.676999999996</v>
      </c>
    </row>
  </sheetData>
  <sheetProtection/>
  <mergeCells count="21">
    <mergeCell ref="A32:C32"/>
    <mergeCell ref="A33:C33"/>
    <mergeCell ref="A13:B13"/>
    <mergeCell ref="A29:C29"/>
    <mergeCell ref="A30:C30"/>
    <mergeCell ref="A34:C34"/>
    <mergeCell ref="A1:D1"/>
    <mergeCell ref="A3:B3"/>
    <mergeCell ref="A4:B4"/>
    <mergeCell ref="A7:B7"/>
    <mergeCell ref="A31:C31"/>
    <mergeCell ref="A37:C37"/>
    <mergeCell ref="A23:B23"/>
    <mergeCell ref="A26:C26"/>
    <mergeCell ref="A27:C27"/>
    <mergeCell ref="A28:C28"/>
    <mergeCell ref="A10:B10"/>
    <mergeCell ref="A36:C36"/>
    <mergeCell ref="A16:B16"/>
    <mergeCell ref="A35:C35"/>
    <mergeCell ref="A19:B19"/>
  </mergeCells>
  <printOptions/>
  <pageMargins left="0.75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>
    <outlinePr summaryBelow="0"/>
  </sheetPr>
  <dimension ref="A1:D47"/>
  <sheetViews>
    <sheetView zoomScalePageLayoutView="0" workbookViewId="0" topLeftCell="A1">
      <selection activeCell="D45" sqref="A1:D45"/>
    </sheetView>
  </sheetViews>
  <sheetFormatPr defaultColWidth="13.375" defaultRowHeight="12.75"/>
  <cols>
    <col min="1" max="1" width="11.125" style="6" customWidth="1"/>
    <col min="2" max="2" width="19.125" style="6" customWidth="1"/>
    <col min="3" max="3" width="45.25390625" style="6" customWidth="1"/>
    <col min="4" max="4" width="12.375" style="6" customWidth="1"/>
    <col min="5" max="5" width="34.25390625" style="6" bestFit="1" customWidth="1"/>
    <col min="6" max="6" width="16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1:4" ht="15.75">
      <c r="A1" s="93" t="s">
        <v>451</v>
      </c>
      <c r="B1" s="93"/>
      <c r="C1" s="93"/>
      <c r="D1" s="93"/>
    </row>
    <row r="2" spans="1:4" ht="15">
      <c r="A2" s="22" t="s">
        <v>24</v>
      </c>
      <c r="B2" s="23" t="s">
        <v>438</v>
      </c>
      <c r="C2" s="23" t="s">
        <v>439</v>
      </c>
      <c r="D2" s="23" t="s">
        <v>27</v>
      </c>
    </row>
    <row r="3" spans="1:4" ht="15">
      <c r="A3" s="90" t="s">
        <v>20</v>
      </c>
      <c r="B3" s="90"/>
      <c r="C3" s="26"/>
      <c r="D3" s="27">
        <f>SUM(D4+D7+D11+D15+D18+D21+D24+D30)</f>
        <v>104617.764</v>
      </c>
    </row>
    <row r="4" spans="1:4" ht="15">
      <c r="A4" s="88" t="s">
        <v>14</v>
      </c>
      <c r="B4" s="88"/>
      <c r="C4" s="28"/>
      <c r="D4" s="29">
        <f>SUM(D5:D6)</f>
        <v>2200.67</v>
      </c>
    </row>
    <row r="5" spans="1:4" ht="15">
      <c r="A5" s="24" t="s">
        <v>170</v>
      </c>
      <c r="B5" s="24" t="s">
        <v>10</v>
      </c>
      <c r="C5" s="24" t="s">
        <v>175</v>
      </c>
      <c r="D5" s="25">
        <v>1765.67</v>
      </c>
    </row>
    <row r="6" spans="1:4" ht="15">
      <c r="A6" s="24" t="s">
        <v>264</v>
      </c>
      <c r="B6" s="24" t="s">
        <v>10</v>
      </c>
      <c r="C6" s="24" t="s">
        <v>266</v>
      </c>
      <c r="D6" s="25">
        <v>435</v>
      </c>
    </row>
    <row r="7" spans="1:4" ht="15">
      <c r="A7" s="88" t="s">
        <v>15</v>
      </c>
      <c r="B7" s="88"/>
      <c r="C7" s="28"/>
      <c r="D7" s="29">
        <f>SUM(D8:D10)</f>
        <v>1903.34</v>
      </c>
    </row>
    <row r="8" spans="1:4" ht="15">
      <c r="A8" s="24" t="s">
        <v>146</v>
      </c>
      <c r="B8" s="24" t="s">
        <v>10</v>
      </c>
      <c r="C8" s="24" t="s">
        <v>148</v>
      </c>
      <c r="D8" s="25">
        <v>971.5</v>
      </c>
    </row>
    <row r="9" spans="1:4" ht="15">
      <c r="A9" s="24" t="s">
        <v>294</v>
      </c>
      <c r="B9" s="24" t="s">
        <v>11</v>
      </c>
      <c r="C9" s="24" t="s">
        <v>293</v>
      </c>
      <c r="D9" s="25">
        <v>560</v>
      </c>
    </row>
    <row r="10" spans="1:4" ht="30">
      <c r="A10" s="24" t="s">
        <v>344</v>
      </c>
      <c r="B10" s="24" t="s">
        <v>11</v>
      </c>
      <c r="C10" s="24" t="s">
        <v>345</v>
      </c>
      <c r="D10" s="25">
        <f>278.88+92.96</f>
        <v>371.84</v>
      </c>
    </row>
    <row r="11" spans="1:4" ht="15">
      <c r="A11" s="88" t="s">
        <v>16</v>
      </c>
      <c r="B11" s="88"/>
      <c r="C11" s="28"/>
      <c r="D11" s="29">
        <f>SUM(D12:D14)</f>
        <v>12843</v>
      </c>
    </row>
    <row r="12" spans="1:4" ht="15">
      <c r="A12" s="24" t="s">
        <v>101</v>
      </c>
      <c r="B12" s="24" t="s">
        <v>10</v>
      </c>
      <c r="C12" s="24" t="s">
        <v>102</v>
      </c>
      <c r="D12" s="25">
        <v>8741</v>
      </c>
    </row>
    <row r="13" spans="1:4" ht="15">
      <c r="A13" s="24" t="s">
        <v>382</v>
      </c>
      <c r="B13" s="24" t="s">
        <v>11</v>
      </c>
      <c r="C13" s="24" t="s">
        <v>386</v>
      </c>
      <c r="D13" s="25">
        <v>2987</v>
      </c>
    </row>
    <row r="14" spans="1:4" ht="15">
      <c r="A14" s="24" t="s">
        <v>405</v>
      </c>
      <c r="B14" s="24" t="s">
        <v>11</v>
      </c>
      <c r="C14" s="24" t="s">
        <v>408</v>
      </c>
      <c r="D14" s="25">
        <v>1115</v>
      </c>
    </row>
    <row r="15" spans="1:4" ht="15">
      <c r="A15" s="88" t="s">
        <v>19</v>
      </c>
      <c r="B15" s="88"/>
      <c r="C15" s="28"/>
      <c r="D15" s="29">
        <f>SUM(D16:D17)</f>
        <v>806.9100000000001</v>
      </c>
    </row>
    <row r="16" spans="1:4" ht="15">
      <c r="A16" s="24" t="s">
        <v>128</v>
      </c>
      <c r="B16" s="24" t="s">
        <v>10</v>
      </c>
      <c r="C16" s="24" t="s">
        <v>129</v>
      </c>
      <c r="D16" s="25">
        <v>376.05</v>
      </c>
    </row>
    <row r="17" spans="1:4" ht="15">
      <c r="A17" s="24" t="s">
        <v>158</v>
      </c>
      <c r="B17" s="24" t="s">
        <v>10</v>
      </c>
      <c r="C17" s="24" t="s">
        <v>160</v>
      </c>
      <c r="D17" s="25">
        <v>430.86</v>
      </c>
    </row>
    <row r="18" spans="1:4" ht="15">
      <c r="A18" s="88" t="s">
        <v>440</v>
      </c>
      <c r="B18" s="88"/>
      <c r="C18" s="28"/>
      <c r="D18" s="29">
        <f>SUM(D19:D20)</f>
        <v>48544.73999999999</v>
      </c>
    </row>
    <row r="19" spans="1:4" ht="15">
      <c r="A19" s="24">
        <v>8746.8</v>
      </c>
      <c r="B19" s="24" t="s">
        <v>10</v>
      </c>
      <c r="C19" s="24">
        <v>3</v>
      </c>
      <c r="D19" s="25">
        <f>A19*C19</f>
        <v>26240.399999999998</v>
      </c>
    </row>
    <row r="20" spans="1:4" ht="15">
      <c r="A20" s="24">
        <v>8746.8</v>
      </c>
      <c r="B20" s="24" t="s">
        <v>11</v>
      </c>
      <c r="C20" s="24">
        <v>2.55</v>
      </c>
      <c r="D20" s="25">
        <f>A20*C20</f>
        <v>22304.339999999997</v>
      </c>
    </row>
    <row r="21" spans="1:4" ht="15">
      <c r="A21" s="88" t="s">
        <v>25</v>
      </c>
      <c r="B21" s="88"/>
      <c r="C21" s="28"/>
      <c r="D21" s="29">
        <f>SUM(D22:D23)</f>
        <v>22741.68</v>
      </c>
    </row>
    <row r="22" spans="1:4" ht="15">
      <c r="A22" s="24">
        <v>8746.8</v>
      </c>
      <c r="B22" s="24" t="s">
        <v>10</v>
      </c>
      <c r="C22" s="24">
        <v>1.3</v>
      </c>
      <c r="D22" s="25">
        <f>A22*C22</f>
        <v>11370.84</v>
      </c>
    </row>
    <row r="23" spans="1:4" ht="15">
      <c r="A23" s="24">
        <v>8746.8</v>
      </c>
      <c r="B23" s="24" t="s">
        <v>11</v>
      </c>
      <c r="C23" s="24">
        <v>1.3</v>
      </c>
      <c r="D23" s="25">
        <f>A23*C23</f>
        <v>11370.84</v>
      </c>
    </row>
    <row r="24" spans="1:4" ht="15">
      <c r="A24" s="88" t="s">
        <v>22</v>
      </c>
      <c r="B24" s="88"/>
      <c r="C24" s="28"/>
      <c r="D24" s="29">
        <f>SUM(D25:D29)</f>
        <v>12736</v>
      </c>
    </row>
    <row r="25" spans="1:4" ht="15">
      <c r="A25" s="31"/>
      <c r="B25" s="31" t="s">
        <v>10</v>
      </c>
      <c r="C25" s="31" t="s">
        <v>433</v>
      </c>
      <c r="D25" s="32">
        <v>1200</v>
      </c>
    </row>
    <row r="26" spans="1:4" ht="15">
      <c r="A26" s="24" t="s">
        <v>281</v>
      </c>
      <c r="B26" s="24" t="s">
        <v>11</v>
      </c>
      <c r="C26" s="24" t="s">
        <v>284</v>
      </c>
      <c r="D26" s="25">
        <v>3732</v>
      </c>
    </row>
    <row r="27" spans="1:4" ht="15">
      <c r="A27" s="24" t="s">
        <v>305</v>
      </c>
      <c r="B27" s="24" t="s">
        <v>11</v>
      </c>
      <c r="C27" s="24" t="s">
        <v>284</v>
      </c>
      <c r="D27" s="25">
        <v>3863</v>
      </c>
    </row>
    <row r="28" spans="1:4" ht="15">
      <c r="A28" s="24" t="s">
        <v>403</v>
      </c>
      <c r="B28" s="24" t="s">
        <v>11</v>
      </c>
      <c r="C28" s="24" t="s">
        <v>151</v>
      </c>
      <c r="D28" s="25">
        <v>1995</v>
      </c>
    </row>
    <row r="29" spans="1:4" ht="15">
      <c r="A29" s="24" t="s">
        <v>420</v>
      </c>
      <c r="B29" s="24" t="s">
        <v>11</v>
      </c>
      <c r="C29" s="24" t="s">
        <v>168</v>
      </c>
      <c r="D29" s="25">
        <v>1946</v>
      </c>
    </row>
    <row r="30" spans="1:4" ht="15">
      <c r="A30" s="88" t="s">
        <v>29</v>
      </c>
      <c r="B30" s="88"/>
      <c r="C30" s="28"/>
      <c r="D30" s="29">
        <f>SUM(D31:D33)</f>
        <v>2841.424</v>
      </c>
    </row>
    <row r="31" spans="1:4" ht="15">
      <c r="A31" s="24" t="s">
        <v>191</v>
      </c>
      <c r="B31" s="24" t="s">
        <v>10</v>
      </c>
      <c r="C31" s="24" t="s">
        <v>192</v>
      </c>
      <c r="D31" s="25">
        <v>1267</v>
      </c>
    </row>
    <row r="32" spans="1:4" ht="15">
      <c r="A32" s="24"/>
      <c r="B32" s="24" t="s">
        <v>10</v>
      </c>
      <c r="C32" s="24" t="s">
        <v>347</v>
      </c>
      <c r="D32" s="25">
        <f>A22*0.09</f>
        <v>787.2119999999999</v>
      </c>
    </row>
    <row r="33" spans="1:4" ht="15">
      <c r="A33" s="24" t="s">
        <v>81</v>
      </c>
      <c r="B33" s="24" t="s">
        <v>11</v>
      </c>
      <c r="C33" s="24" t="s">
        <v>347</v>
      </c>
      <c r="D33" s="25">
        <f>A23*0.09</f>
        <v>787.2119999999999</v>
      </c>
    </row>
    <row r="34" spans="1:4" ht="15">
      <c r="A34" s="99" t="s">
        <v>434</v>
      </c>
      <c r="B34" s="99"/>
      <c r="C34" s="99"/>
      <c r="D34" s="25">
        <v>18368.28</v>
      </c>
    </row>
    <row r="35" spans="1:4" ht="15">
      <c r="A35" s="85" t="s">
        <v>428</v>
      </c>
      <c r="B35" s="85"/>
      <c r="C35" s="85"/>
      <c r="D35" s="25">
        <v>30613.8</v>
      </c>
    </row>
    <row r="36" spans="1:4" ht="15">
      <c r="A36" s="85" t="s">
        <v>429</v>
      </c>
      <c r="B36" s="85"/>
      <c r="C36" s="85"/>
      <c r="D36" s="25">
        <v>34379.22</v>
      </c>
    </row>
    <row r="37" spans="1:4" ht="15">
      <c r="A37" s="86" t="s">
        <v>430</v>
      </c>
      <c r="B37" s="86"/>
      <c r="C37" s="86"/>
      <c r="D37" s="29">
        <f>SUM(D3+D34+D35+D36)</f>
        <v>187979.06399999998</v>
      </c>
    </row>
    <row r="38" spans="1:4" ht="15">
      <c r="A38" s="85" t="s">
        <v>431</v>
      </c>
      <c r="B38" s="85"/>
      <c r="C38" s="85"/>
      <c r="D38" s="25">
        <v>293018.44</v>
      </c>
    </row>
    <row r="39" spans="1:4" ht="15">
      <c r="A39" s="85" t="s">
        <v>432</v>
      </c>
      <c r="B39" s="85"/>
      <c r="C39" s="85"/>
      <c r="D39" s="25">
        <v>40760.42</v>
      </c>
    </row>
    <row r="40" spans="1:4" ht="15">
      <c r="A40" s="85" t="s">
        <v>442</v>
      </c>
      <c r="B40" s="85"/>
      <c r="C40" s="85"/>
      <c r="D40" s="25">
        <v>104735.27</v>
      </c>
    </row>
    <row r="41" spans="1:4" ht="15">
      <c r="A41" s="87" t="s">
        <v>435</v>
      </c>
      <c r="B41" s="87"/>
      <c r="C41" s="87"/>
      <c r="D41" s="25">
        <v>14453.22</v>
      </c>
    </row>
    <row r="42" spans="1:4" ht="15">
      <c r="A42" s="87" t="s">
        <v>443</v>
      </c>
      <c r="B42" s="87"/>
      <c r="C42" s="87"/>
      <c r="D42" s="30">
        <v>0</v>
      </c>
    </row>
    <row r="43" spans="1:4" ht="15">
      <c r="A43" s="84" t="s">
        <v>444</v>
      </c>
      <c r="B43" s="84"/>
      <c r="C43" s="84"/>
      <c r="D43" s="25">
        <f>SUM(D38-D37)</f>
        <v>105039.37600000002</v>
      </c>
    </row>
    <row r="44" spans="1:4" ht="15">
      <c r="A44" s="84" t="s">
        <v>445</v>
      </c>
      <c r="B44" s="84"/>
      <c r="C44" s="84"/>
      <c r="D44" s="30">
        <f>SUM(D39-D42)</f>
        <v>40760.42</v>
      </c>
    </row>
    <row r="45" spans="1:4" ht="15">
      <c r="A45" s="84" t="s">
        <v>446</v>
      </c>
      <c r="B45" s="84"/>
      <c r="C45" s="84"/>
      <c r="D45" s="30">
        <f>SUM(D40-D37)</f>
        <v>-83243.79399999998</v>
      </c>
    </row>
    <row r="47" ht="12.75">
      <c r="C47" s="6" t="s">
        <v>520</v>
      </c>
    </row>
  </sheetData>
  <sheetProtection/>
  <mergeCells count="22">
    <mergeCell ref="A38:C38"/>
    <mergeCell ref="A39:C39"/>
    <mergeCell ref="A1:D1"/>
    <mergeCell ref="A3:B3"/>
    <mergeCell ref="A36:C36"/>
    <mergeCell ref="A37:C37"/>
    <mergeCell ref="A4:B4"/>
    <mergeCell ref="A7:B7"/>
    <mergeCell ref="A11:B11"/>
    <mergeCell ref="A15:B15"/>
    <mergeCell ref="A34:C34"/>
    <mergeCell ref="A35:C35"/>
    <mergeCell ref="A18:B18"/>
    <mergeCell ref="A21:B21"/>
    <mergeCell ref="A24:B24"/>
    <mergeCell ref="A30:B30"/>
    <mergeCell ref="A44:C44"/>
    <mergeCell ref="A45:C45"/>
    <mergeCell ref="A40:C40"/>
    <mergeCell ref="A41:C41"/>
    <mergeCell ref="A42:C42"/>
    <mergeCell ref="A43:C43"/>
  </mergeCells>
  <printOptions/>
  <pageMargins left="0.75" right="0.75" top="0.5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8">
    <outlinePr summaryBelow="0"/>
  </sheetPr>
  <dimension ref="A1:D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50" sqref="A1:D50"/>
    </sheetView>
  </sheetViews>
  <sheetFormatPr defaultColWidth="13.375" defaultRowHeight="12.75"/>
  <cols>
    <col min="1" max="1" width="17.875" style="6" customWidth="1"/>
    <col min="2" max="2" width="16.375" style="6" customWidth="1"/>
    <col min="3" max="3" width="55.625" style="6" customWidth="1"/>
    <col min="4" max="4" width="11.75390625" style="6" customWidth="1"/>
    <col min="5" max="5" width="34.25390625" style="6" bestFit="1" customWidth="1"/>
    <col min="6" max="6" width="16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1:4" ht="15.75">
      <c r="A1" s="93" t="s">
        <v>452</v>
      </c>
      <c r="B1" s="93"/>
      <c r="C1" s="93"/>
      <c r="D1" s="93"/>
    </row>
    <row r="2" spans="1:4" ht="30">
      <c r="A2" s="22" t="s">
        <v>24</v>
      </c>
      <c r="B2" s="23" t="s">
        <v>438</v>
      </c>
      <c r="C2" s="23" t="s">
        <v>439</v>
      </c>
      <c r="D2" s="23" t="s">
        <v>27</v>
      </c>
    </row>
    <row r="3" spans="1:4" ht="15">
      <c r="A3" s="90" t="s">
        <v>20</v>
      </c>
      <c r="B3" s="90"/>
      <c r="C3" s="26"/>
      <c r="D3" s="27">
        <f>SUM(D4+D7+D14+D18+D21+D24+D27+D36)</f>
        <v>116632.837</v>
      </c>
    </row>
    <row r="4" spans="1:4" ht="15">
      <c r="A4" s="88" t="s">
        <v>13</v>
      </c>
      <c r="B4" s="88"/>
      <c r="C4" s="28"/>
      <c r="D4" s="29">
        <f>SUM(D5:D6)</f>
        <v>5177</v>
      </c>
    </row>
    <row r="5" spans="1:4" ht="15">
      <c r="A5" s="24" t="s">
        <v>405</v>
      </c>
      <c r="B5" s="24" t="s">
        <v>11</v>
      </c>
      <c r="C5" s="24" t="s">
        <v>409</v>
      </c>
      <c r="D5" s="25">
        <v>4752</v>
      </c>
    </row>
    <row r="6" spans="1:4" ht="15">
      <c r="A6" s="24" t="s">
        <v>418</v>
      </c>
      <c r="B6" s="24" t="s">
        <v>11</v>
      </c>
      <c r="C6" s="24" t="s">
        <v>223</v>
      </c>
      <c r="D6" s="25">
        <v>425</v>
      </c>
    </row>
    <row r="7" spans="1:4" ht="15">
      <c r="A7" s="88" t="s">
        <v>15</v>
      </c>
      <c r="B7" s="88"/>
      <c r="C7" s="28"/>
      <c r="D7" s="29">
        <f>SUM(D8:D13)</f>
        <v>11460.779999999999</v>
      </c>
    </row>
    <row r="8" spans="1:4" ht="15">
      <c r="A8" s="24" t="s">
        <v>97</v>
      </c>
      <c r="B8" s="24" t="s">
        <v>10</v>
      </c>
      <c r="C8" s="24" t="s">
        <v>98</v>
      </c>
      <c r="D8" s="25">
        <v>2723</v>
      </c>
    </row>
    <row r="9" spans="1:4" ht="15">
      <c r="A9" s="24" t="s">
        <v>146</v>
      </c>
      <c r="B9" s="24" t="s">
        <v>10</v>
      </c>
      <c r="C9" s="24" t="s">
        <v>149</v>
      </c>
      <c r="D9" s="25">
        <v>1495.34</v>
      </c>
    </row>
    <row r="10" spans="1:4" ht="15">
      <c r="A10" s="24" t="s">
        <v>254</v>
      </c>
      <c r="B10" s="24" t="s">
        <v>10</v>
      </c>
      <c r="C10" s="24" t="s">
        <v>255</v>
      </c>
      <c r="D10" s="25">
        <v>4124</v>
      </c>
    </row>
    <row r="11" spans="1:4" ht="15">
      <c r="A11" s="24" t="s">
        <v>294</v>
      </c>
      <c r="B11" s="24" t="s">
        <v>11</v>
      </c>
      <c r="C11" s="24" t="s">
        <v>295</v>
      </c>
      <c r="D11" s="25">
        <v>2226</v>
      </c>
    </row>
    <row r="12" spans="1:4" ht="30">
      <c r="A12" s="24" t="s">
        <v>344</v>
      </c>
      <c r="B12" s="24" t="s">
        <v>11</v>
      </c>
      <c r="C12" s="24" t="s">
        <v>364</v>
      </c>
      <c r="D12" s="25">
        <f>173.8+417.12+208.56</f>
        <v>799.48</v>
      </c>
    </row>
    <row r="13" spans="1:4" ht="15">
      <c r="A13" s="24" t="s">
        <v>344</v>
      </c>
      <c r="B13" s="24" t="s">
        <v>11</v>
      </c>
      <c r="C13" s="24" t="s">
        <v>345</v>
      </c>
      <c r="D13" s="25">
        <v>92.96</v>
      </c>
    </row>
    <row r="14" spans="1:4" ht="15">
      <c r="A14" s="88" t="s">
        <v>16</v>
      </c>
      <c r="B14" s="88"/>
      <c r="C14" s="28"/>
      <c r="D14" s="29">
        <f>SUM(D15:D17)</f>
        <v>6478.08</v>
      </c>
    </row>
    <row r="15" spans="1:4" ht="15">
      <c r="A15" s="24" t="s">
        <v>109</v>
      </c>
      <c r="B15" s="24" t="s">
        <v>10</v>
      </c>
      <c r="C15" s="24" t="s">
        <v>110</v>
      </c>
      <c r="D15" s="25">
        <v>3065</v>
      </c>
    </row>
    <row r="16" spans="1:4" ht="15">
      <c r="A16" s="24" t="s">
        <v>226</v>
      </c>
      <c r="B16" s="24" t="s">
        <v>10</v>
      </c>
      <c r="C16" s="24" t="s">
        <v>230</v>
      </c>
      <c r="D16" s="25">
        <v>986.08</v>
      </c>
    </row>
    <row r="17" spans="1:4" ht="15">
      <c r="A17" s="24" t="s">
        <v>382</v>
      </c>
      <c r="B17" s="24" t="s">
        <v>11</v>
      </c>
      <c r="C17" s="24" t="s">
        <v>102</v>
      </c>
      <c r="D17" s="25">
        <v>2427</v>
      </c>
    </row>
    <row r="18" spans="1:4" ht="15">
      <c r="A18" s="88" t="s">
        <v>19</v>
      </c>
      <c r="B18" s="88"/>
      <c r="C18" s="28"/>
      <c r="D18" s="29">
        <f>SUM(D19:D20)</f>
        <v>2478.87</v>
      </c>
    </row>
    <row r="19" spans="1:4" ht="15">
      <c r="A19" s="24" t="s">
        <v>128</v>
      </c>
      <c r="B19" s="24" t="s">
        <v>10</v>
      </c>
      <c r="C19" s="24" t="s">
        <v>131</v>
      </c>
      <c r="D19" s="25">
        <v>1143.9</v>
      </c>
    </row>
    <row r="20" spans="1:4" ht="15">
      <c r="A20" s="24" t="s">
        <v>158</v>
      </c>
      <c r="B20" s="24" t="s">
        <v>10</v>
      </c>
      <c r="C20" s="24" t="s">
        <v>161</v>
      </c>
      <c r="D20" s="25">
        <v>1334.97</v>
      </c>
    </row>
    <row r="21" spans="1:4" ht="15">
      <c r="A21" s="88" t="s">
        <v>440</v>
      </c>
      <c r="B21" s="88"/>
      <c r="C21" s="28"/>
      <c r="D21" s="29">
        <f>SUM(D22:D23)</f>
        <v>49350.045</v>
      </c>
    </row>
    <row r="22" spans="1:4" ht="15">
      <c r="A22" s="24">
        <v>8891.9</v>
      </c>
      <c r="B22" s="24" t="s">
        <v>10</v>
      </c>
      <c r="C22" s="24">
        <v>3</v>
      </c>
      <c r="D22" s="25">
        <f>A22*C22</f>
        <v>26675.699999999997</v>
      </c>
    </row>
    <row r="23" spans="1:4" ht="15">
      <c r="A23" s="24">
        <v>8891.9</v>
      </c>
      <c r="B23" s="24" t="s">
        <v>11</v>
      </c>
      <c r="C23" s="24">
        <v>2.55</v>
      </c>
      <c r="D23" s="25">
        <f>A23*C23</f>
        <v>22674.344999999998</v>
      </c>
    </row>
    <row r="24" spans="1:4" ht="15">
      <c r="A24" s="88" t="s">
        <v>25</v>
      </c>
      <c r="B24" s="88"/>
      <c r="C24" s="28"/>
      <c r="D24" s="29">
        <f>SUM(D25:D26)</f>
        <v>23118.94</v>
      </c>
    </row>
    <row r="25" spans="1:4" ht="15">
      <c r="A25" s="24">
        <v>8891.9</v>
      </c>
      <c r="B25" s="24" t="s">
        <v>10</v>
      </c>
      <c r="C25" s="24">
        <v>1.3</v>
      </c>
      <c r="D25" s="25">
        <f>A25*C25</f>
        <v>11559.47</v>
      </c>
    </row>
    <row r="26" spans="1:4" ht="15">
      <c r="A26" s="24">
        <v>8891.9</v>
      </c>
      <c r="B26" s="24" t="s">
        <v>11</v>
      </c>
      <c r="C26" s="24">
        <v>1.3</v>
      </c>
      <c r="D26" s="25">
        <f>A26*C26</f>
        <v>11559.47</v>
      </c>
    </row>
    <row r="27" spans="1:4" ht="15">
      <c r="A27" s="88" t="s">
        <v>22</v>
      </c>
      <c r="B27" s="88"/>
      <c r="C27" s="28"/>
      <c r="D27" s="29">
        <f>SUM(D28:D35)</f>
        <v>16968.58</v>
      </c>
    </row>
    <row r="28" spans="1:4" ht="15">
      <c r="A28" s="40"/>
      <c r="B28" s="40" t="s">
        <v>10</v>
      </c>
      <c r="C28" s="31" t="s">
        <v>433</v>
      </c>
      <c r="D28" s="32">
        <v>1200</v>
      </c>
    </row>
    <row r="29" spans="1:4" ht="15">
      <c r="A29" s="24" t="s">
        <v>32</v>
      </c>
      <c r="B29" s="24" t="s">
        <v>11</v>
      </c>
      <c r="C29" s="24" t="s">
        <v>33</v>
      </c>
      <c r="D29" s="25">
        <v>48.58</v>
      </c>
    </row>
    <row r="30" spans="1:4" ht="15">
      <c r="A30" s="24" t="s">
        <v>420</v>
      </c>
      <c r="B30" s="24" t="s">
        <v>11</v>
      </c>
      <c r="C30" s="24" t="s">
        <v>404</v>
      </c>
      <c r="D30" s="25">
        <v>662</v>
      </c>
    </row>
    <row r="31" spans="1:4" ht="15">
      <c r="A31" s="24" t="s">
        <v>305</v>
      </c>
      <c r="B31" s="24" t="s">
        <v>11</v>
      </c>
      <c r="C31" s="24" t="s">
        <v>168</v>
      </c>
      <c r="D31" s="25">
        <v>1262</v>
      </c>
    </row>
    <row r="32" spans="1:4" ht="15">
      <c r="A32" s="24" t="s">
        <v>32</v>
      </c>
      <c r="B32" s="24" t="s">
        <v>11</v>
      </c>
      <c r="C32" s="24" t="s">
        <v>151</v>
      </c>
      <c r="D32" s="25">
        <v>48</v>
      </c>
    </row>
    <row r="33" spans="1:4" ht="15">
      <c r="A33" s="24" t="s">
        <v>403</v>
      </c>
      <c r="B33" s="24" t="s">
        <v>11</v>
      </c>
      <c r="C33" s="24" t="s">
        <v>404</v>
      </c>
      <c r="D33" s="25">
        <v>608</v>
      </c>
    </row>
    <row r="34" spans="1:4" ht="15">
      <c r="A34" s="24" t="s">
        <v>418</v>
      </c>
      <c r="B34" s="24" t="s">
        <v>11</v>
      </c>
      <c r="C34" s="24" t="s">
        <v>419</v>
      </c>
      <c r="D34" s="25">
        <v>5777</v>
      </c>
    </row>
    <row r="35" spans="1:4" ht="15">
      <c r="A35" s="24" t="s">
        <v>414</v>
      </c>
      <c r="B35" s="24" t="s">
        <v>11</v>
      </c>
      <c r="C35" s="24" t="s">
        <v>415</v>
      </c>
      <c r="D35" s="25">
        <v>7363</v>
      </c>
    </row>
    <row r="36" spans="1:4" ht="15">
      <c r="A36" s="88" t="s">
        <v>29</v>
      </c>
      <c r="B36" s="88"/>
      <c r="C36" s="28"/>
      <c r="D36" s="29">
        <f>SUM(D37:D38)</f>
        <v>1600.542</v>
      </c>
    </row>
    <row r="37" spans="1:4" ht="15">
      <c r="A37" s="24" t="s">
        <v>81</v>
      </c>
      <c r="B37" s="24" t="s">
        <v>10</v>
      </c>
      <c r="C37" s="24" t="s">
        <v>347</v>
      </c>
      <c r="D37" s="25">
        <f>A25*0.09</f>
        <v>800.271</v>
      </c>
    </row>
    <row r="38" spans="1:4" ht="15">
      <c r="A38" s="24" t="s">
        <v>81</v>
      </c>
      <c r="B38" s="24" t="s">
        <v>11</v>
      </c>
      <c r="C38" s="24" t="s">
        <v>347</v>
      </c>
      <c r="D38" s="25">
        <f>A26*0.09</f>
        <v>800.271</v>
      </c>
    </row>
    <row r="39" spans="1:4" ht="15">
      <c r="A39" s="99" t="s">
        <v>434</v>
      </c>
      <c r="B39" s="99"/>
      <c r="C39" s="99"/>
      <c r="D39" s="25">
        <v>18672.99</v>
      </c>
    </row>
    <row r="40" spans="1:4" ht="15">
      <c r="A40" s="85" t="s">
        <v>428</v>
      </c>
      <c r="B40" s="85"/>
      <c r="C40" s="85"/>
      <c r="D40" s="25">
        <v>31121.65</v>
      </c>
    </row>
    <row r="41" spans="1:4" ht="15">
      <c r="A41" s="85" t="s">
        <v>429</v>
      </c>
      <c r="B41" s="85"/>
      <c r="C41" s="85"/>
      <c r="D41" s="25">
        <v>34953.48</v>
      </c>
    </row>
    <row r="42" spans="1:4" ht="15">
      <c r="A42" s="86" t="s">
        <v>430</v>
      </c>
      <c r="B42" s="86"/>
      <c r="C42" s="86"/>
      <c r="D42" s="29">
        <f>SUM(D3+D39+D40+D41)</f>
        <v>201380.957</v>
      </c>
    </row>
    <row r="43" spans="1:4" ht="15">
      <c r="A43" s="85" t="s">
        <v>431</v>
      </c>
      <c r="B43" s="85"/>
      <c r="C43" s="85"/>
      <c r="D43" s="25">
        <v>297912.82</v>
      </c>
    </row>
    <row r="44" spans="1:4" ht="15">
      <c r="A44" s="85" t="s">
        <v>432</v>
      </c>
      <c r="B44" s="85"/>
      <c r="C44" s="85"/>
      <c r="D44" s="25">
        <v>41441.4</v>
      </c>
    </row>
    <row r="45" spans="1:4" ht="15">
      <c r="A45" s="85" t="s">
        <v>436</v>
      </c>
      <c r="B45" s="85"/>
      <c r="C45" s="85"/>
      <c r="D45" s="25">
        <v>111497.48</v>
      </c>
    </row>
    <row r="46" spans="1:4" ht="15">
      <c r="A46" s="87" t="s">
        <v>435</v>
      </c>
      <c r="B46" s="87"/>
      <c r="C46" s="87"/>
      <c r="D46" s="25">
        <v>15509.96</v>
      </c>
    </row>
    <row r="47" spans="1:4" ht="15">
      <c r="A47" s="87" t="s">
        <v>443</v>
      </c>
      <c r="B47" s="87"/>
      <c r="C47" s="87"/>
      <c r="D47" s="30">
        <v>0</v>
      </c>
    </row>
    <row r="48" spans="1:4" ht="15">
      <c r="A48" s="84" t="s">
        <v>444</v>
      </c>
      <c r="B48" s="84"/>
      <c r="C48" s="84"/>
      <c r="D48" s="25">
        <f>SUM(D43-D42)</f>
        <v>96531.86300000001</v>
      </c>
    </row>
    <row r="49" spans="1:4" ht="15">
      <c r="A49" s="84" t="s">
        <v>445</v>
      </c>
      <c r="B49" s="84"/>
      <c r="C49" s="84"/>
      <c r="D49" s="30">
        <f>SUM(D44-D47)</f>
        <v>41441.4</v>
      </c>
    </row>
    <row r="50" spans="1:4" ht="15">
      <c r="A50" s="84" t="s">
        <v>446</v>
      </c>
      <c r="B50" s="84"/>
      <c r="C50" s="84"/>
      <c r="D50" s="30">
        <f>SUM(D45-D42)</f>
        <v>-89883.477</v>
      </c>
    </row>
  </sheetData>
  <sheetProtection/>
  <mergeCells count="22">
    <mergeCell ref="A47:C47"/>
    <mergeCell ref="A48:C48"/>
    <mergeCell ref="A39:C39"/>
    <mergeCell ref="A40:C40"/>
    <mergeCell ref="A41:C41"/>
    <mergeCell ref="A42:C42"/>
    <mergeCell ref="A49:C49"/>
    <mergeCell ref="A50:C50"/>
    <mergeCell ref="A14:B14"/>
    <mergeCell ref="A18:B18"/>
    <mergeCell ref="A45:C45"/>
    <mergeCell ref="A46:C46"/>
    <mergeCell ref="A21:B21"/>
    <mergeCell ref="A24:B24"/>
    <mergeCell ref="A43:C43"/>
    <mergeCell ref="A44:C44"/>
    <mergeCell ref="A27:B27"/>
    <mergeCell ref="A36:B36"/>
    <mergeCell ref="A1:D1"/>
    <mergeCell ref="A3:B3"/>
    <mergeCell ref="A4:B4"/>
    <mergeCell ref="A7:B7"/>
  </mergeCells>
  <printOptions/>
  <pageMargins left="0.17" right="0.17" top="0.17" bottom="0.1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F34"/>
  <sheetViews>
    <sheetView zoomScalePageLayoutView="0" workbookViewId="0" topLeftCell="B1">
      <selection activeCell="F33" sqref="B1:F34"/>
    </sheetView>
  </sheetViews>
  <sheetFormatPr defaultColWidth="13.375" defaultRowHeight="12.75"/>
  <cols>
    <col min="1" max="1" width="9.125" style="6" customWidth="1"/>
    <col min="2" max="2" width="6.875" style="6" customWidth="1"/>
    <col min="3" max="3" width="8.25390625" style="6" customWidth="1"/>
    <col min="4" max="4" width="10.00390625" style="6" customWidth="1"/>
    <col min="5" max="5" width="63.75390625" style="6" customWidth="1"/>
    <col min="6" max="6" width="11.375" style="6" customWidth="1"/>
    <col min="7" max="7" width="15.125" style="6" customWidth="1"/>
    <col min="8" max="9" width="11.375" style="6" customWidth="1"/>
    <col min="10" max="99" width="12.375" style="6" customWidth="1"/>
    <col min="100" max="16384" width="13.375" style="6" customWidth="1"/>
  </cols>
  <sheetData>
    <row r="1" spans="2:5" ht="16.5" thickBot="1">
      <c r="B1" s="93" t="s">
        <v>508</v>
      </c>
      <c r="C1" s="93"/>
      <c r="D1" s="93"/>
      <c r="E1" s="93"/>
    </row>
    <row r="2" spans="2:6" ht="22.5" customHeight="1">
      <c r="B2" s="65"/>
      <c r="C2" s="1" t="s">
        <v>24</v>
      </c>
      <c r="D2" s="2" t="s">
        <v>26</v>
      </c>
      <c r="E2" s="3" t="s">
        <v>23</v>
      </c>
      <c r="F2" s="4" t="s">
        <v>27</v>
      </c>
    </row>
    <row r="3" spans="2:6" ht="13.5" customHeight="1">
      <c r="B3" s="107" t="s">
        <v>20</v>
      </c>
      <c r="C3" s="108"/>
      <c r="D3" s="108"/>
      <c r="E3" s="109"/>
      <c r="F3" s="13">
        <f>SUM(F4:F22)</f>
        <v>29975.991333333335</v>
      </c>
    </row>
    <row r="4" spans="2:6" ht="12.75">
      <c r="B4" s="110" t="s">
        <v>13</v>
      </c>
      <c r="C4" s="111"/>
      <c r="D4" s="111"/>
      <c r="E4" s="112"/>
      <c r="F4" s="15"/>
    </row>
    <row r="5" spans="2:6" ht="12.75">
      <c r="B5" s="64"/>
      <c r="C5" s="9" t="s">
        <v>382</v>
      </c>
      <c r="D5" s="9" t="s">
        <v>11</v>
      </c>
      <c r="E5" s="9" t="s">
        <v>383</v>
      </c>
      <c r="F5" s="10">
        <v>2368</v>
      </c>
    </row>
    <row r="6" spans="2:6" ht="12.75">
      <c r="B6" s="104" t="s">
        <v>14</v>
      </c>
      <c r="C6" s="105"/>
      <c r="D6" s="105"/>
      <c r="E6" s="106"/>
      <c r="F6" s="8"/>
    </row>
    <row r="7" spans="2:6" ht="12.75">
      <c r="B7" s="64"/>
      <c r="C7" s="59" t="s">
        <v>289</v>
      </c>
      <c r="D7" s="59" t="s">
        <v>11</v>
      </c>
      <c r="E7" s="59" t="s">
        <v>290</v>
      </c>
      <c r="F7" s="10">
        <v>2869</v>
      </c>
    </row>
    <row r="8" spans="2:6" ht="13.5" customHeight="1">
      <c r="B8" s="104" t="s">
        <v>16</v>
      </c>
      <c r="C8" s="105"/>
      <c r="D8" s="105"/>
      <c r="E8" s="106"/>
      <c r="F8" s="8"/>
    </row>
    <row r="9" spans="2:6" ht="12.75">
      <c r="B9" s="64"/>
      <c r="C9" s="59" t="s">
        <v>425</v>
      </c>
      <c r="D9" s="59" t="s">
        <v>11</v>
      </c>
      <c r="E9" s="59" t="s">
        <v>426</v>
      </c>
      <c r="F9" s="10">
        <v>1660</v>
      </c>
    </row>
    <row r="10" spans="2:6" ht="14.25" customHeight="1">
      <c r="B10" s="104" t="s">
        <v>19</v>
      </c>
      <c r="C10" s="105"/>
      <c r="D10" s="105"/>
      <c r="E10" s="106"/>
      <c r="F10" s="8"/>
    </row>
    <row r="11" spans="2:6" ht="12.75">
      <c r="B11" s="64"/>
      <c r="C11" s="59" t="s">
        <v>155</v>
      </c>
      <c r="D11" s="59" t="s">
        <v>10</v>
      </c>
      <c r="E11" s="59" t="s">
        <v>156</v>
      </c>
      <c r="F11" s="10">
        <f>1130.95/3</f>
        <v>376.98333333333335</v>
      </c>
    </row>
    <row r="12" spans="2:6" ht="14.25" customHeight="1">
      <c r="B12" s="104" t="s">
        <v>21</v>
      </c>
      <c r="C12" s="105"/>
      <c r="D12" s="105"/>
      <c r="E12" s="106"/>
      <c r="F12" s="8"/>
    </row>
    <row r="13" spans="2:6" ht="12.75">
      <c r="B13" s="64"/>
      <c r="C13" s="59">
        <v>4040.7</v>
      </c>
      <c r="D13" s="59" t="s">
        <v>11</v>
      </c>
      <c r="E13" s="59">
        <v>2.55</v>
      </c>
      <c r="F13" s="10">
        <f>C13*E13</f>
        <v>10303.784999999998</v>
      </c>
    </row>
    <row r="14" spans="2:6" ht="15" customHeight="1">
      <c r="B14" s="104" t="s">
        <v>25</v>
      </c>
      <c r="C14" s="105"/>
      <c r="D14" s="105"/>
      <c r="E14" s="106"/>
      <c r="F14" s="8"/>
    </row>
    <row r="15" spans="2:6" ht="12.75">
      <c r="B15" s="64"/>
      <c r="C15" s="59">
        <v>4040.7</v>
      </c>
      <c r="D15" s="59" t="s">
        <v>11</v>
      </c>
      <c r="E15" s="59">
        <v>1.3</v>
      </c>
      <c r="F15" s="10">
        <f>C15*E15</f>
        <v>5252.91</v>
      </c>
    </row>
    <row r="16" spans="2:6" ht="15" customHeight="1">
      <c r="B16" s="104" t="s">
        <v>22</v>
      </c>
      <c r="C16" s="105"/>
      <c r="D16" s="105"/>
      <c r="E16" s="106"/>
      <c r="F16" s="8"/>
    </row>
    <row r="17" spans="2:6" ht="12.75">
      <c r="B17" s="64"/>
      <c r="C17" s="59" t="s">
        <v>167</v>
      </c>
      <c r="D17" s="59" t="s">
        <v>10</v>
      </c>
      <c r="E17" s="59" t="s">
        <v>168</v>
      </c>
      <c r="F17" s="10">
        <v>332.65</v>
      </c>
    </row>
    <row r="18" spans="2:6" ht="12.75">
      <c r="B18" s="64"/>
      <c r="C18" s="9" t="s">
        <v>298</v>
      </c>
      <c r="D18" s="9" t="s">
        <v>11</v>
      </c>
      <c r="E18" s="9" t="s">
        <v>299</v>
      </c>
      <c r="F18" s="10">
        <v>2108</v>
      </c>
    </row>
    <row r="19" spans="2:6" ht="12.75">
      <c r="B19" s="64"/>
      <c r="C19" s="9" t="s">
        <v>305</v>
      </c>
      <c r="D19" s="9" t="s">
        <v>11</v>
      </c>
      <c r="E19" s="9" t="s">
        <v>307</v>
      </c>
      <c r="F19" s="10">
        <v>3009</v>
      </c>
    </row>
    <row r="20" spans="2:6" ht="12.75">
      <c r="B20" s="64"/>
      <c r="C20" s="9" t="s">
        <v>310</v>
      </c>
      <c r="D20" s="9" t="s">
        <v>11</v>
      </c>
      <c r="E20" s="9" t="s">
        <v>314</v>
      </c>
      <c r="F20" s="10">
        <v>1332</v>
      </c>
    </row>
    <row r="21" spans="2:6" ht="12.75" customHeight="1">
      <c r="B21" s="104" t="s">
        <v>29</v>
      </c>
      <c r="C21" s="105"/>
      <c r="D21" s="105"/>
      <c r="E21" s="106"/>
      <c r="F21" s="8"/>
    </row>
    <row r="22" spans="2:6" ht="12.75">
      <c r="B22" s="64"/>
      <c r="C22" s="60" t="s">
        <v>276</v>
      </c>
      <c r="D22" s="46" t="s">
        <v>11</v>
      </c>
      <c r="E22" s="46" t="s">
        <v>347</v>
      </c>
      <c r="F22" s="42">
        <f>C15*0.09</f>
        <v>363.66299999999995</v>
      </c>
    </row>
    <row r="23" spans="2:6" ht="15" customHeight="1">
      <c r="B23" s="113" t="s">
        <v>428</v>
      </c>
      <c r="C23" s="114"/>
      <c r="D23" s="114"/>
      <c r="E23" s="115"/>
      <c r="F23" s="42">
        <v>7434.89</v>
      </c>
    </row>
    <row r="24" spans="2:6" ht="15" customHeight="1">
      <c r="B24" s="113" t="s">
        <v>429</v>
      </c>
      <c r="C24" s="114"/>
      <c r="D24" s="114"/>
      <c r="E24" s="115"/>
      <c r="F24" s="42">
        <v>14598.83</v>
      </c>
    </row>
    <row r="25" spans="2:6" ht="14.25" customHeight="1">
      <c r="B25" s="116" t="s">
        <v>430</v>
      </c>
      <c r="C25" s="117"/>
      <c r="D25" s="117"/>
      <c r="E25" s="118"/>
      <c r="F25" s="42">
        <f>SUM(F5:F24)</f>
        <v>52009.71133333334</v>
      </c>
    </row>
    <row r="26" spans="2:6" ht="15" customHeight="1">
      <c r="B26" s="113" t="s">
        <v>431</v>
      </c>
      <c r="C26" s="114"/>
      <c r="D26" s="114"/>
      <c r="E26" s="115"/>
      <c r="F26" s="42">
        <v>127257.38</v>
      </c>
    </row>
    <row r="27" spans="2:6" ht="15" customHeight="1">
      <c r="B27" s="113" t="s">
        <v>432</v>
      </c>
      <c r="C27" s="114"/>
      <c r="D27" s="114"/>
      <c r="E27" s="115"/>
      <c r="F27" s="42">
        <v>18730.9</v>
      </c>
    </row>
    <row r="28" spans="2:6" ht="15" customHeight="1">
      <c r="B28" s="113" t="s">
        <v>436</v>
      </c>
      <c r="C28" s="114"/>
      <c r="D28" s="114"/>
      <c r="E28" s="115"/>
      <c r="F28" s="42">
        <v>3593.78</v>
      </c>
    </row>
    <row r="29" spans="2:6" ht="15">
      <c r="B29" s="127" t="s">
        <v>435</v>
      </c>
      <c r="C29" s="128"/>
      <c r="D29" s="128"/>
      <c r="E29" s="129"/>
      <c r="F29" s="42">
        <v>528.96</v>
      </c>
    </row>
    <row r="30" spans="2:6" ht="15">
      <c r="B30" s="127" t="s">
        <v>443</v>
      </c>
      <c r="C30" s="128"/>
      <c r="D30" s="128"/>
      <c r="E30" s="129"/>
      <c r="F30" s="42">
        <v>0</v>
      </c>
    </row>
    <row r="31" spans="2:6" ht="15" customHeight="1">
      <c r="B31" s="130" t="s">
        <v>444</v>
      </c>
      <c r="C31" s="130"/>
      <c r="D31" s="130"/>
      <c r="E31" s="130"/>
      <c r="F31" s="47">
        <f>SUM(F26-F25)</f>
        <v>75247.66866666666</v>
      </c>
    </row>
    <row r="32" spans="2:6" ht="15" customHeight="1">
      <c r="B32" s="130" t="s">
        <v>482</v>
      </c>
      <c r="C32" s="130"/>
      <c r="D32" s="130"/>
      <c r="E32" s="130"/>
      <c r="F32" s="47">
        <f>SUM(F27-F30)</f>
        <v>18730.9</v>
      </c>
    </row>
    <row r="33" spans="2:6" ht="15" customHeight="1">
      <c r="B33" s="121" t="s">
        <v>446</v>
      </c>
      <c r="C33" s="122"/>
      <c r="D33" s="122"/>
      <c r="E33" s="123"/>
      <c r="F33" s="119">
        <f>SUM(F28-F25)</f>
        <v>-48415.93133333334</v>
      </c>
    </row>
    <row r="34" spans="2:6" ht="12.75">
      <c r="B34" s="124"/>
      <c r="C34" s="125"/>
      <c r="D34" s="125"/>
      <c r="E34" s="126"/>
      <c r="F34" s="120"/>
    </row>
  </sheetData>
  <sheetProtection/>
  <mergeCells count="22">
    <mergeCell ref="F33:F34"/>
    <mergeCell ref="B33:E34"/>
    <mergeCell ref="B29:E29"/>
    <mergeCell ref="B30:E30"/>
    <mergeCell ref="B31:E31"/>
    <mergeCell ref="B32:E32"/>
    <mergeCell ref="B27:E27"/>
    <mergeCell ref="B28:E28"/>
    <mergeCell ref="B24:E24"/>
    <mergeCell ref="B25:E25"/>
    <mergeCell ref="B16:E16"/>
    <mergeCell ref="B21:E21"/>
    <mergeCell ref="B23:E23"/>
    <mergeCell ref="B26:E26"/>
    <mergeCell ref="B14:E14"/>
    <mergeCell ref="B1:E1"/>
    <mergeCell ref="B3:E3"/>
    <mergeCell ref="B4:E4"/>
    <mergeCell ref="B12:E12"/>
    <mergeCell ref="B6:E6"/>
    <mergeCell ref="B8:E8"/>
    <mergeCell ref="B10:E10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">
    <outlinePr summaryBelow="0"/>
  </sheetPr>
  <dimension ref="A1:D56"/>
  <sheetViews>
    <sheetView zoomScalePageLayoutView="0" workbookViewId="0" topLeftCell="A19">
      <selection activeCell="D34" sqref="A1:D34"/>
    </sheetView>
  </sheetViews>
  <sheetFormatPr defaultColWidth="13.375" defaultRowHeight="12.75"/>
  <cols>
    <col min="1" max="1" width="11.00390625" style="6" customWidth="1"/>
    <col min="2" max="2" width="24.25390625" style="6" customWidth="1"/>
    <col min="3" max="3" width="46.875" style="6" customWidth="1"/>
    <col min="4" max="4" width="14.25390625" style="6" customWidth="1"/>
    <col min="5" max="5" width="34.25390625" style="6" bestFit="1" customWidth="1"/>
    <col min="6" max="6" width="16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1:4" ht="15.75">
      <c r="A1" s="93" t="s">
        <v>453</v>
      </c>
      <c r="B1" s="93"/>
      <c r="C1" s="93"/>
      <c r="D1" s="93"/>
    </row>
    <row r="2" spans="1:4" ht="15">
      <c r="A2" s="22" t="s">
        <v>24</v>
      </c>
      <c r="B2" s="23" t="s">
        <v>438</v>
      </c>
      <c r="C2" s="23" t="s">
        <v>439</v>
      </c>
      <c r="D2" s="23" t="s">
        <v>27</v>
      </c>
    </row>
    <row r="3" spans="1:4" ht="15.75" thickBot="1">
      <c r="A3" s="96" t="s">
        <v>20</v>
      </c>
      <c r="B3" s="96"/>
      <c r="C3" s="38"/>
      <c r="D3" s="36">
        <f>SUM(D4+D6+D8+D10+D13+D16+D19)</f>
        <v>31901.285333333333</v>
      </c>
    </row>
    <row r="4" spans="1:4" ht="15.75" thickTop="1">
      <c r="A4" s="131" t="s">
        <v>14</v>
      </c>
      <c r="B4" s="98"/>
      <c r="C4" s="28"/>
      <c r="D4" s="29">
        <f>SUM(D5)</f>
        <v>4428</v>
      </c>
    </row>
    <row r="5" spans="1:4" ht="15">
      <c r="A5" s="24" t="s">
        <v>382</v>
      </c>
      <c r="B5" s="24" t="s">
        <v>11</v>
      </c>
      <c r="C5" s="24" t="s">
        <v>384</v>
      </c>
      <c r="D5" s="25">
        <v>4428</v>
      </c>
    </row>
    <row r="6" spans="1:4" ht="15">
      <c r="A6" s="95" t="s">
        <v>15</v>
      </c>
      <c r="B6" s="92"/>
      <c r="C6" s="28"/>
      <c r="D6" s="29">
        <f>SUM(D7)</f>
        <v>44</v>
      </c>
    </row>
    <row r="7" spans="1:4" ht="15">
      <c r="A7" s="24" t="s">
        <v>294</v>
      </c>
      <c r="B7" s="24" t="s">
        <v>11</v>
      </c>
      <c r="C7" s="24" t="s">
        <v>296</v>
      </c>
      <c r="D7" s="25">
        <v>44</v>
      </c>
    </row>
    <row r="8" spans="1:4" ht="15">
      <c r="A8" s="95" t="s">
        <v>16</v>
      </c>
      <c r="B8" s="92"/>
      <c r="C8" s="28"/>
      <c r="D8" s="29">
        <f>SUM(D9)</f>
        <v>1949</v>
      </c>
    </row>
    <row r="9" spans="1:4" ht="30">
      <c r="A9" s="24" t="s">
        <v>425</v>
      </c>
      <c r="B9" s="24" t="s">
        <v>11</v>
      </c>
      <c r="C9" s="24" t="s">
        <v>427</v>
      </c>
      <c r="D9" s="25">
        <v>1949</v>
      </c>
    </row>
    <row r="10" spans="1:4" ht="15">
      <c r="A10" s="95" t="s">
        <v>19</v>
      </c>
      <c r="B10" s="92"/>
      <c r="C10" s="28"/>
      <c r="D10" s="29">
        <f>SUM(D11:D12)</f>
        <v>753.0333333333333</v>
      </c>
    </row>
    <row r="11" spans="1:4" ht="15">
      <c r="A11" s="24" t="s">
        <v>128</v>
      </c>
      <c r="B11" s="24" t="s">
        <v>10</v>
      </c>
      <c r="C11" s="24" t="s">
        <v>130</v>
      </c>
      <c r="D11" s="25">
        <v>376.05</v>
      </c>
    </row>
    <row r="12" spans="1:4" ht="15">
      <c r="A12" s="24" t="s">
        <v>155</v>
      </c>
      <c r="B12" s="24" t="s">
        <v>10</v>
      </c>
      <c r="C12" s="24" t="s">
        <v>130</v>
      </c>
      <c r="D12" s="25">
        <f>1130.95/3</f>
        <v>376.98333333333335</v>
      </c>
    </row>
    <row r="13" spans="1:4" ht="15">
      <c r="A13" s="95" t="s">
        <v>21</v>
      </c>
      <c r="B13" s="91"/>
      <c r="C13" s="92"/>
      <c r="D13" s="29">
        <f>SUM(D14:D15)</f>
        <v>15675.42</v>
      </c>
    </row>
    <row r="14" spans="1:4" ht="15">
      <c r="A14" s="24">
        <v>2824.4</v>
      </c>
      <c r="B14" s="24" t="s">
        <v>10</v>
      </c>
      <c r="C14" s="24">
        <v>3</v>
      </c>
      <c r="D14" s="25">
        <f>A14*C14</f>
        <v>8473.2</v>
      </c>
    </row>
    <row r="15" spans="1:4" ht="15">
      <c r="A15" s="24">
        <v>2824.4</v>
      </c>
      <c r="B15" s="24" t="s">
        <v>11</v>
      </c>
      <c r="C15" s="24">
        <v>2.55</v>
      </c>
      <c r="D15" s="25">
        <f>A15*C15</f>
        <v>7202.219999999999</v>
      </c>
    </row>
    <row r="16" spans="1:4" ht="15">
      <c r="A16" s="95" t="s">
        <v>25</v>
      </c>
      <c r="B16" s="92"/>
      <c r="C16" s="28"/>
      <c r="D16" s="29">
        <f>SUM(D17:D18)</f>
        <v>7343.4400000000005</v>
      </c>
    </row>
    <row r="17" spans="1:4" ht="15">
      <c r="A17" s="24">
        <v>2824.4</v>
      </c>
      <c r="B17" s="24" t="s">
        <v>10</v>
      </c>
      <c r="C17" s="24">
        <v>1.3</v>
      </c>
      <c r="D17" s="25">
        <f>A17*C17</f>
        <v>3671.7200000000003</v>
      </c>
    </row>
    <row r="18" spans="1:4" ht="15">
      <c r="A18" s="24">
        <v>2824.4</v>
      </c>
      <c r="B18" s="24" t="s">
        <v>11</v>
      </c>
      <c r="C18" s="24">
        <v>1.3</v>
      </c>
      <c r="D18" s="25">
        <f>A18*C18</f>
        <v>3671.7200000000003</v>
      </c>
    </row>
    <row r="19" spans="1:4" ht="15">
      <c r="A19" s="28"/>
      <c r="B19" s="28"/>
      <c r="C19" s="28"/>
      <c r="D19" s="29">
        <f>SUM(D20:D22)</f>
        <v>1708.3919999999998</v>
      </c>
    </row>
    <row r="20" spans="1:4" ht="15">
      <c r="A20" s="24"/>
      <c r="B20" s="24" t="s">
        <v>10</v>
      </c>
      <c r="C20" s="39" t="s">
        <v>433</v>
      </c>
      <c r="D20" s="32">
        <v>1200</v>
      </c>
    </row>
    <row r="21" spans="1:4" ht="15">
      <c r="A21" s="24" t="s">
        <v>81</v>
      </c>
      <c r="B21" s="37" t="s">
        <v>10</v>
      </c>
      <c r="C21" s="37" t="s">
        <v>347</v>
      </c>
      <c r="D21" s="25">
        <f>A17*0.09</f>
        <v>254.196</v>
      </c>
    </row>
    <row r="22" spans="1:4" ht="15">
      <c r="A22" s="24" t="s">
        <v>81</v>
      </c>
      <c r="B22" s="37" t="s">
        <v>11</v>
      </c>
      <c r="C22" s="37" t="s">
        <v>347</v>
      </c>
      <c r="D22" s="25">
        <f>A18*0.09</f>
        <v>254.196</v>
      </c>
    </row>
    <row r="23" spans="1:4" ht="15">
      <c r="A23" s="101" t="s">
        <v>434</v>
      </c>
      <c r="B23" s="102"/>
      <c r="C23" s="103"/>
      <c r="D23" s="24">
        <v>5931.24</v>
      </c>
    </row>
    <row r="24" spans="1:4" ht="15">
      <c r="A24" s="85" t="s">
        <v>428</v>
      </c>
      <c r="B24" s="85"/>
      <c r="C24" s="85"/>
      <c r="D24" s="24">
        <v>9885.4</v>
      </c>
    </row>
    <row r="25" spans="1:4" ht="15">
      <c r="A25" s="85" t="s">
        <v>429</v>
      </c>
      <c r="B25" s="85"/>
      <c r="C25" s="85"/>
      <c r="D25" s="24">
        <v>11101.27</v>
      </c>
    </row>
    <row r="26" spans="1:4" ht="15">
      <c r="A26" s="86" t="s">
        <v>430</v>
      </c>
      <c r="B26" s="86"/>
      <c r="C26" s="86"/>
      <c r="D26" s="29">
        <f>SUM(D3+D23+D24+D25)</f>
        <v>58819.19533333334</v>
      </c>
    </row>
    <row r="27" spans="1:4" ht="15">
      <c r="A27" s="85" t="s">
        <v>431</v>
      </c>
      <c r="B27" s="85"/>
      <c r="C27" s="85"/>
      <c r="D27" s="24">
        <v>94617.66</v>
      </c>
    </row>
    <row r="28" spans="1:4" ht="15">
      <c r="A28" s="85" t="s">
        <v>432</v>
      </c>
      <c r="B28" s="85"/>
      <c r="C28" s="85"/>
      <c r="D28" s="24">
        <v>13161.7</v>
      </c>
    </row>
    <row r="29" spans="1:4" ht="15">
      <c r="A29" s="85" t="s">
        <v>436</v>
      </c>
      <c r="B29" s="85"/>
      <c r="C29" s="85"/>
      <c r="D29" s="24">
        <v>34514.97</v>
      </c>
    </row>
    <row r="30" spans="1:4" ht="15">
      <c r="A30" s="87" t="s">
        <v>435</v>
      </c>
      <c r="B30" s="87"/>
      <c r="C30" s="87"/>
      <c r="D30" s="24">
        <v>4801.2</v>
      </c>
    </row>
    <row r="31" spans="1:4" ht="15">
      <c r="A31" s="87" t="s">
        <v>443</v>
      </c>
      <c r="B31" s="87"/>
      <c r="C31" s="87"/>
      <c r="D31" s="30">
        <v>0</v>
      </c>
    </row>
    <row r="32" spans="1:4" ht="15">
      <c r="A32" s="84" t="s">
        <v>444</v>
      </c>
      <c r="B32" s="84"/>
      <c r="C32" s="84"/>
      <c r="D32" s="25">
        <f>SUM(D27-D26)</f>
        <v>35798.46466666667</v>
      </c>
    </row>
    <row r="33" spans="1:4" ht="15">
      <c r="A33" s="84" t="s">
        <v>445</v>
      </c>
      <c r="B33" s="84"/>
      <c r="C33" s="84"/>
      <c r="D33" s="30">
        <f>SUM(D28-D31)</f>
        <v>13161.7</v>
      </c>
    </row>
    <row r="34" spans="1:4" ht="15">
      <c r="A34" s="84" t="s">
        <v>446</v>
      </c>
      <c r="B34" s="84"/>
      <c r="C34" s="84"/>
      <c r="D34" s="30">
        <f>SUM(D29-D26)</f>
        <v>-24304.225333333336</v>
      </c>
    </row>
    <row r="39" spans="1:4" ht="15">
      <c r="A39" s="22" t="s">
        <v>24</v>
      </c>
      <c r="B39" s="23" t="s">
        <v>438</v>
      </c>
      <c r="C39" s="23" t="s">
        <v>439</v>
      </c>
      <c r="D39" s="23" t="s">
        <v>27</v>
      </c>
    </row>
    <row r="40" spans="1:4" ht="15.75" thickBot="1">
      <c r="A40" s="96" t="s">
        <v>20</v>
      </c>
      <c r="B40" s="96"/>
      <c r="C40" s="38"/>
      <c r="D40" s="36">
        <f>SUM(D41+D43+D45+D47+D50+D53+D56)</f>
        <v>0</v>
      </c>
    </row>
    <row r="41" spans="1:4" ht="15.75" thickTop="1">
      <c r="A41" s="131" t="s">
        <v>14</v>
      </c>
      <c r="B41" s="98"/>
      <c r="C41" s="28"/>
      <c r="D41" s="29">
        <f>SUM(D42)</f>
        <v>0</v>
      </c>
    </row>
    <row r="42" spans="1:4" ht="15">
      <c r="A42" s="24"/>
      <c r="B42" s="24"/>
      <c r="C42" s="24"/>
      <c r="D42" s="25"/>
    </row>
    <row r="43" spans="1:4" ht="15">
      <c r="A43" s="95" t="s">
        <v>15</v>
      </c>
      <c r="B43" s="92"/>
      <c r="C43" s="28"/>
      <c r="D43" s="29">
        <f>SUM(D44)</f>
        <v>0</v>
      </c>
    </row>
    <row r="44" spans="1:4" ht="15">
      <c r="A44" s="24"/>
      <c r="B44" s="24"/>
      <c r="C44" s="24"/>
      <c r="D44" s="25"/>
    </row>
    <row r="45" spans="1:4" ht="15">
      <c r="A45" s="95" t="s">
        <v>16</v>
      </c>
      <c r="B45" s="92"/>
      <c r="C45" s="28"/>
      <c r="D45" s="29">
        <f>SUM(D46)</f>
        <v>0</v>
      </c>
    </row>
    <row r="46" spans="1:4" ht="15">
      <c r="A46" s="24"/>
      <c r="B46" s="24"/>
      <c r="C46" s="24"/>
      <c r="D46" s="25"/>
    </row>
    <row r="47" spans="1:4" ht="15">
      <c r="A47" s="95" t="s">
        <v>19</v>
      </c>
      <c r="B47" s="92"/>
      <c r="C47" s="28"/>
      <c r="D47" s="29">
        <f>SUM(D48:D49)</f>
        <v>0</v>
      </c>
    </row>
    <row r="48" spans="1:4" ht="15">
      <c r="A48" s="24"/>
      <c r="B48" s="24"/>
      <c r="C48" s="24"/>
      <c r="D48" s="25"/>
    </row>
    <row r="49" spans="1:4" ht="15">
      <c r="A49" s="24"/>
      <c r="B49" s="24"/>
      <c r="C49" s="24"/>
      <c r="D49" s="25"/>
    </row>
    <row r="50" spans="1:4" ht="15">
      <c r="A50" s="95" t="s">
        <v>21</v>
      </c>
      <c r="B50" s="91"/>
      <c r="C50" s="92"/>
      <c r="D50" s="29">
        <f>SUM(D51:D52)</f>
        <v>0</v>
      </c>
    </row>
    <row r="51" spans="1:4" ht="15">
      <c r="A51" s="24"/>
      <c r="B51" s="24"/>
      <c r="C51" s="24"/>
      <c r="D51" s="25"/>
    </row>
    <row r="52" spans="1:4" ht="15">
      <c r="A52" s="24"/>
      <c r="B52" s="24"/>
      <c r="C52" s="24"/>
      <c r="D52" s="25"/>
    </row>
    <row r="53" spans="1:4" ht="15">
      <c r="A53" s="95" t="s">
        <v>25</v>
      </c>
      <c r="B53" s="92"/>
      <c r="C53" s="28"/>
      <c r="D53" s="29">
        <f>SUM(D54:D55)</f>
        <v>0</v>
      </c>
    </row>
    <row r="54" spans="1:4" ht="15">
      <c r="A54" s="24"/>
      <c r="B54" s="24"/>
      <c r="C54" s="24"/>
      <c r="D54" s="25"/>
    </row>
    <row r="55" spans="1:4" ht="15">
      <c r="A55" s="24"/>
      <c r="B55" s="24"/>
      <c r="C55" s="24"/>
      <c r="D55" s="25"/>
    </row>
    <row r="56" spans="1:4" ht="15">
      <c r="A56" s="28"/>
      <c r="B56" s="28"/>
      <c r="C56" s="28"/>
      <c r="D56" s="29">
        <f>SUM(D57:D59)</f>
        <v>0</v>
      </c>
    </row>
  </sheetData>
  <sheetProtection/>
  <mergeCells count="27">
    <mergeCell ref="A24:C24"/>
    <mergeCell ref="A34:C34"/>
    <mergeCell ref="A33:C33"/>
    <mergeCell ref="A29:C29"/>
    <mergeCell ref="A26:C26"/>
    <mergeCell ref="A27:C27"/>
    <mergeCell ref="A28:C28"/>
    <mergeCell ref="A30:C30"/>
    <mergeCell ref="A31:C31"/>
    <mergeCell ref="A32:C32"/>
    <mergeCell ref="A1:D1"/>
    <mergeCell ref="A3:B3"/>
    <mergeCell ref="A4:B4"/>
    <mergeCell ref="A6:B6"/>
    <mergeCell ref="A23:C23"/>
    <mergeCell ref="A25:C25"/>
    <mergeCell ref="A8:B8"/>
    <mergeCell ref="A10:B10"/>
    <mergeCell ref="A13:C13"/>
    <mergeCell ref="A16:B16"/>
    <mergeCell ref="A53:B53"/>
    <mergeCell ref="A40:B40"/>
    <mergeCell ref="A41:B41"/>
    <mergeCell ref="A43:B43"/>
    <mergeCell ref="A45:B45"/>
    <mergeCell ref="A47:B47"/>
    <mergeCell ref="A50:C5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9">
    <outlinePr summaryBelow="0"/>
  </sheetPr>
  <dimension ref="A1:D43"/>
  <sheetViews>
    <sheetView zoomScalePageLayoutView="0" workbookViewId="0" topLeftCell="A1">
      <selection activeCell="D43" sqref="A1:D43"/>
    </sheetView>
  </sheetViews>
  <sheetFormatPr defaultColWidth="13.375" defaultRowHeight="12.75"/>
  <cols>
    <col min="1" max="1" width="14.125" style="6" customWidth="1"/>
    <col min="2" max="2" width="12.875" style="6" customWidth="1"/>
    <col min="3" max="3" width="45.75390625" style="6" customWidth="1"/>
    <col min="4" max="4" width="16.25390625" style="6" customWidth="1"/>
    <col min="5" max="5" width="34.25390625" style="6" bestFit="1" customWidth="1"/>
    <col min="6" max="6" width="16.25390625" style="6" customWidth="1"/>
    <col min="7" max="9" width="11.375" style="6" customWidth="1"/>
    <col min="10" max="99" width="12.375" style="6" customWidth="1"/>
    <col min="100" max="16384" width="13.375" style="6" customWidth="1"/>
  </cols>
  <sheetData>
    <row r="1" spans="1:4" ht="15.75">
      <c r="A1" s="93" t="s">
        <v>454</v>
      </c>
      <c r="B1" s="93"/>
      <c r="C1" s="93"/>
      <c r="D1" s="93"/>
    </row>
    <row r="2" spans="1:4" ht="30">
      <c r="A2" s="22" t="s">
        <v>24</v>
      </c>
      <c r="B2" s="23" t="s">
        <v>438</v>
      </c>
      <c r="C2" s="23" t="s">
        <v>439</v>
      </c>
      <c r="D2" s="23" t="s">
        <v>27</v>
      </c>
    </row>
    <row r="3" spans="1:4" ht="15">
      <c r="A3" s="90" t="s">
        <v>20</v>
      </c>
      <c r="B3" s="90"/>
      <c r="C3" s="26"/>
      <c r="D3" s="27">
        <f>SUM(D4+D6+D9+D13+D15+D18+D21+D29)</f>
        <v>74248.62299999999</v>
      </c>
    </row>
    <row r="4" spans="1:4" ht="15">
      <c r="A4" s="88" t="s">
        <v>13</v>
      </c>
      <c r="B4" s="88"/>
      <c r="C4" s="28"/>
      <c r="D4" s="29">
        <f>SUM(D5)</f>
        <v>4343.26</v>
      </c>
    </row>
    <row r="5" spans="1:4" ht="15">
      <c r="A5" s="24" t="s">
        <v>170</v>
      </c>
      <c r="B5" s="24" t="s">
        <v>10</v>
      </c>
      <c r="C5" s="24" t="s">
        <v>174</v>
      </c>
      <c r="D5" s="25">
        <v>4343.26</v>
      </c>
    </row>
    <row r="6" spans="1:4" ht="15">
      <c r="A6" s="88" t="s">
        <v>14</v>
      </c>
      <c r="B6" s="88"/>
      <c r="C6" s="28"/>
      <c r="D6" s="29">
        <f>SUM(D7:D8)</f>
        <v>7530</v>
      </c>
    </row>
    <row r="7" spans="1:4" ht="15">
      <c r="A7" s="24" t="s">
        <v>264</v>
      </c>
      <c r="B7" s="24" t="s">
        <v>10</v>
      </c>
      <c r="C7" s="24" t="s">
        <v>265</v>
      </c>
      <c r="D7" s="25">
        <v>1174</v>
      </c>
    </row>
    <row r="8" spans="1:4" ht="15">
      <c r="A8" s="24" t="s">
        <v>289</v>
      </c>
      <c r="B8" s="24" t="s">
        <v>11</v>
      </c>
      <c r="C8" s="24" t="s">
        <v>291</v>
      </c>
      <c r="D8" s="25">
        <v>6356</v>
      </c>
    </row>
    <row r="9" spans="1:4" ht="15">
      <c r="A9" s="88" t="s">
        <v>15</v>
      </c>
      <c r="B9" s="88"/>
      <c r="C9" s="28"/>
      <c r="D9" s="29">
        <f>SUM(D10:D12)</f>
        <v>2616.92</v>
      </c>
    </row>
    <row r="10" spans="1:4" ht="30">
      <c r="A10" s="24" t="s">
        <v>344</v>
      </c>
      <c r="B10" s="24" t="s">
        <v>11</v>
      </c>
      <c r="C10" s="24" t="s">
        <v>345</v>
      </c>
      <c r="D10" s="25">
        <v>185.92</v>
      </c>
    </row>
    <row r="11" spans="1:4" ht="30">
      <c r="A11" s="24" t="s">
        <v>382</v>
      </c>
      <c r="B11" s="24" t="s">
        <v>11</v>
      </c>
      <c r="C11" s="24" t="s">
        <v>385</v>
      </c>
      <c r="D11" s="25">
        <v>1980</v>
      </c>
    </row>
    <row r="12" spans="1:4" ht="15">
      <c r="A12" s="24" t="s">
        <v>425</v>
      </c>
      <c r="B12" s="24" t="s">
        <v>11</v>
      </c>
      <c r="C12" s="24" t="s">
        <v>223</v>
      </c>
      <c r="D12" s="25">
        <v>451</v>
      </c>
    </row>
    <row r="13" spans="1:4" ht="15">
      <c r="A13" s="88" t="s">
        <v>16</v>
      </c>
      <c r="B13" s="88"/>
      <c r="C13" s="28"/>
      <c r="D13" s="29">
        <f>SUM(D14)</f>
        <v>3366.37</v>
      </c>
    </row>
    <row r="14" spans="1:4" ht="15">
      <c r="A14" s="24" t="s">
        <v>226</v>
      </c>
      <c r="B14" s="24" t="s">
        <v>10</v>
      </c>
      <c r="C14" s="24" t="s">
        <v>102</v>
      </c>
      <c r="D14" s="25">
        <v>3366.37</v>
      </c>
    </row>
    <row r="15" spans="1:4" ht="15">
      <c r="A15" s="88" t="s">
        <v>21</v>
      </c>
      <c r="B15" s="88"/>
      <c r="C15" s="88"/>
      <c r="D15" s="29">
        <f>SUM(D16:D17)</f>
        <v>28638.555</v>
      </c>
    </row>
    <row r="16" spans="1:4" ht="15">
      <c r="A16" s="24">
        <v>5160.1</v>
      </c>
      <c r="B16" s="24" t="s">
        <v>10</v>
      </c>
      <c r="C16" s="24">
        <v>3</v>
      </c>
      <c r="D16" s="25">
        <f>A16*C16</f>
        <v>15480.300000000001</v>
      </c>
    </row>
    <row r="17" spans="1:4" ht="15">
      <c r="A17" s="24">
        <v>5160.1</v>
      </c>
      <c r="B17" s="24" t="s">
        <v>11</v>
      </c>
      <c r="C17" s="24">
        <v>2.55</v>
      </c>
      <c r="D17" s="25">
        <f>A17*C17</f>
        <v>13158.255</v>
      </c>
    </row>
    <row r="18" spans="1:4" ht="15">
      <c r="A18" s="88" t="s">
        <v>25</v>
      </c>
      <c r="B18" s="88"/>
      <c r="C18" s="28"/>
      <c r="D18" s="29">
        <f>SUM(D19:D20)</f>
        <v>13416.260000000002</v>
      </c>
    </row>
    <row r="19" spans="1:4" ht="15">
      <c r="A19" s="24">
        <v>5160.1</v>
      </c>
      <c r="B19" s="24" t="s">
        <v>10</v>
      </c>
      <c r="C19" s="24">
        <v>1.3</v>
      </c>
      <c r="D19" s="25">
        <f>A19*C19</f>
        <v>6708.130000000001</v>
      </c>
    </row>
    <row r="20" spans="1:4" ht="15">
      <c r="A20" s="24">
        <v>5160.1</v>
      </c>
      <c r="B20" s="24" t="s">
        <v>11</v>
      </c>
      <c r="C20" s="24">
        <v>1.3</v>
      </c>
      <c r="D20" s="25">
        <f>A20*C20</f>
        <v>6708.130000000001</v>
      </c>
    </row>
    <row r="21" spans="1:4" ht="15">
      <c r="A21" s="88" t="s">
        <v>22</v>
      </c>
      <c r="B21" s="88"/>
      <c r="C21" s="28"/>
      <c r="D21" s="29">
        <f>SUM(D22:D28)</f>
        <v>13408.44</v>
      </c>
    </row>
    <row r="22" spans="1:4" ht="15">
      <c r="A22" s="24" t="s">
        <v>32</v>
      </c>
      <c r="B22" s="24" t="s">
        <v>9</v>
      </c>
      <c r="C22" s="24" t="s">
        <v>455</v>
      </c>
      <c r="D22" s="25">
        <v>1804.71</v>
      </c>
    </row>
    <row r="23" spans="1:4" ht="15">
      <c r="A23" s="24" t="s">
        <v>150</v>
      </c>
      <c r="B23" s="24" t="s">
        <v>10</v>
      </c>
      <c r="C23" s="24" t="s">
        <v>154</v>
      </c>
      <c r="D23" s="25">
        <v>2863.8</v>
      </c>
    </row>
    <row r="24" spans="1:4" ht="15">
      <c r="A24" s="24" t="s">
        <v>167</v>
      </c>
      <c r="B24" s="24" t="s">
        <v>10</v>
      </c>
      <c r="C24" s="24" t="s">
        <v>169</v>
      </c>
      <c r="D24" s="25">
        <v>845.93</v>
      </c>
    </row>
    <row r="25" spans="1:4" ht="15">
      <c r="A25" s="24" t="s">
        <v>203</v>
      </c>
      <c r="B25" s="24" t="s">
        <v>10</v>
      </c>
      <c r="C25" s="24" t="s">
        <v>204</v>
      </c>
      <c r="D25" s="25">
        <v>3372</v>
      </c>
    </row>
    <row r="26" spans="1:4" ht="15">
      <c r="A26" s="24" t="s">
        <v>281</v>
      </c>
      <c r="B26" s="24" t="s">
        <v>11</v>
      </c>
      <c r="C26" s="24" t="s">
        <v>283</v>
      </c>
      <c r="D26" s="25">
        <v>203</v>
      </c>
    </row>
    <row r="27" spans="1:4" ht="15">
      <c r="A27" s="24" t="s">
        <v>32</v>
      </c>
      <c r="B27" s="24" t="s">
        <v>11</v>
      </c>
      <c r="C27" s="24" t="s">
        <v>328</v>
      </c>
      <c r="D27" s="25">
        <v>1805</v>
      </c>
    </row>
    <row r="28" spans="1:4" ht="30">
      <c r="A28" s="24" t="s">
        <v>310</v>
      </c>
      <c r="B28" s="24" t="s">
        <v>11</v>
      </c>
      <c r="C28" s="24" t="s">
        <v>311</v>
      </c>
      <c r="D28" s="25">
        <v>2514</v>
      </c>
    </row>
    <row r="29" spans="1:4" ht="15">
      <c r="A29" s="88" t="s">
        <v>29</v>
      </c>
      <c r="B29" s="88"/>
      <c r="C29" s="28"/>
      <c r="D29" s="29">
        <f>SUM(D30:D31)</f>
        <v>928.818</v>
      </c>
    </row>
    <row r="30" spans="1:4" ht="15">
      <c r="A30" s="24"/>
      <c r="B30" s="24" t="s">
        <v>10</v>
      </c>
      <c r="C30" s="24" t="s">
        <v>347</v>
      </c>
      <c r="D30" s="25">
        <f>A19*0.09</f>
        <v>464.409</v>
      </c>
    </row>
    <row r="31" spans="1:4" ht="15">
      <c r="A31" s="24" t="s">
        <v>81</v>
      </c>
      <c r="B31" s="24" t="s">
        <v>11</v>
      </c>
      <c r="C31" s="24" t="s">
        <v>347</v>
      </c>
      <c r="D31" s="25">
        <f>A20*0.09</f>
        <v>464.409</v>
      </c>
    </row>
    <row r="32" spans="1:4" ht="15">
      <c r="A32" s="99" t="s">
        <v>434</v>
      </c>
      <c r="B32" s="99"/>
      <c r="C32" s="99"/>
      <c r="D32" s="24">
        <v>10836.21</v>
      </c>
    </row>
    <row r="33" spans="1:4" ht="15">
      <c r="A33" s="85" t="s">
        <v>428</v>
      </c>
      <c r="B33" s="85"/>
      <c r="C33" s="85"/>
      <c r="D33" s="24">
        <v>18060.35</v>
      </c>
    </row>
    <row r="34" spans="1:4" ht="15">
      <c r="A34" s="85" t="s">
        <v>429</v>
      </c>
      <c r="B34" s="85"/>
      <c r="C34" s="85"/>
      <c r="D34" s="24">
        <v>20281.74</v>
      </c>
    </row>
    <row r="35" spans="1:4" ht="15">
      <c r="A35" s="86" t="s">
        <v>430</v>
      </c>
      <c r="B35" s="86"/>
      <c r="C35" s="86"/>
      <c r="D35" s="29">
        <f>SUM(D5:D34)</f>
        <v>193332.28600000002</v>
      </c>
    </row>
    <row r="36" spans="1:4" ht="15">
      <c r="A36" s="85" t="s">
        <v>431</v>
      </c>
      <c r="B36" s="85"/>
      <c r="C36" s="85"/>
      <c r="D36" s="24">
        <v>172863.94</v>
      </c>
    </row>
    <row r="37" spans="1:4" ht="15">
      <c r="A37" s="85" t="s">
        <v>432</v>
      </c>
      <c r="B37" s="85"/>
      <c r="C37" s="85"/>
      <c r="D37" s="24">
        <v>24046.12</v>
      </c>
    </row>
    <row r="38" spans="1:4" ht="15">
      <c r="A38" s="85" t="s">
        <v>436</v>
      </c>
      <c r="B38" s="85"/>
      <c r="C38" s="85"/>
      <c r="D38" s="24">
        <v>62138.61</v>
      </c>
    </row>
    <row r="39" spans="1:4" ht="15">
      <c r="A39" s="87" t="s">
        <v>435</v>
      </c>
      <c r="B39" s="87"/>
      <c r="C39" s="87"/>
      <c r="D39" s="24">
        <v>8643.78</v>
      </c>
    </row>
    <row r="40" spans="1:4" ht="15">
      <c r="A40" s="87" t="s">
        <v>443</v>
      </c>
      <c r="B40" s="87"/>
      <c r="C40" s="87"/>
      <c r="D40" s="30">
        <v>0</v>
      </c>
    </row>
    <row r="41" spans="1:4" ht="15">
      <c r="A41" s="84" t="s">
        <v>456</v>
      </c>
      <c r="B41" s="84"/>
      <c r="C41" s="84"/>
      <c r="D41" s="25">
        <f>SUM(D36-D35)</f>
        <v>-20468.34600000002</v>
      </c>
    </row>
    <row r="42" spans="1:4" ht="15">
      <c r="A42" s="84" t="s">
        <v>445</v>
      </c>
      <c r="B42" s="84"/>
      <c r="C42" s="84"/>
      <c r="D42" s="30">
        <f>SUM(D37-D40)</f>
        <v>24046.12</v>
      </c>
    </row>
    <row r="43" spans="1:4" ht="15">
      <c r="A43" s="84" t="s">
        <v>446</v>
      </c>
      <c r="B43" s="84"/>
      <c r="C43" s="84"/>
      <c r="D43" s="30">
        <f>SUM(D38-D35)</f>
        <v>-131193.67600000004</v>
      </c>
    </row>
  </sheetData>
  <sheetProtection/>
  <mergeCells count="22">
    <mergeCell ref="A18:B18"/>
    <mergeCell ref="A15:C15"/>
    <mergeCell ref="A1:D1"/>
    <mergeCell ref="A3:B3"/>
    <mergeCell ref="A4:B4"/>
    <mergeCell ref="A6:B6"/>
    <mergeCell ref="A9:B9"/>
    <mergeCell ref="A13:B13"/>
    <mergeCell ref="A34:C34"/>
    <mergeCell ref="A41:C41"/>
    <mergeCell ref="A35:C35"/>
    <mergeCell ref="A36:C36"/>
    <mergeCell ref="A21:B21"/>
    <mergeCell ref="A29:B29"/>
    <mergeCell ref="A32:C32"/>
    <mergeCell ref="A33:C33"/>
    <mergeCell ref="A42:C42"/>
    <mergeCell ref="A43:C43"/>
    <mergeCell ref="A37:C37"/>
    <mergeCell ref="A38:C38"/>
    <mergeCell ref="A39:C39"/>
    <mergeCell ref="A40:C40"/>
  </mergeCells>
  <printOptions/>
  <pageMargins left="0.75" right="0.25" top="0.24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Serj</dc:creator>
  <cp:keywords/>
  <dc:description/>
  <cp:lastModifiedBy>11</cp:lastModifiedBy>
  <cp:lastPrinted>2013-10-14T21:27:07Z</cp:lastPrinted>
  <dcterms:created xsi:type="dcterms:W3CDTF">2009-07-06T20:59:41Z</dcterms:created>
  <dcterms:modified xsi:type="dcterms:W3CDTF">2013-10-14T21:28:51Z</dcterms:modified>
  <cp:category/>
  <cp:version/>
  <cp:contentType/>
  <cp:contentStatus/>
</cp:coreProperties>
</file>